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weidemann\Desktop\aweidemann\"/>
    </mc:Choice>
  </mc:AlternateContent>
  <xr:revisionPtr revIDLastSave="0" documentId="13_ncr:1_{D90D9A07-66DF-4365-B109-023CD65199F5}" xr6:coauthVersionLast="47" xr6:coauthVersionMax="47" xr10:uidLastSave="{00000000-0000-0000-0000-000000000000}"/>
  <bookViews>
    <workbookView xWindow="2955" yWindow="1380" windowWidth="21600" windowHeight="13470" xr2:uid="{00000000-000D-0000-FFFF-FFFF00000000}"/>
  </bookViews>
  <sheets>
    <sheet name="Excel Amortization Schedule" sheetId="2" r:id="rId1"/>
  </sheets>
  <definedNames>
    <definedName name="ActualNumberOfPayments">IFERROR(IF(LoanIsGood,IF(PaymentsPerYear=1,1,MATCH(0.01,End_Bal,-1)+1)),"")</definedName>
    <definedName name="ColumnTitle1">PaymentSchedule[[#Headers],[PMT NO]]</definedName>
    <definedName name="End_Bal">PaymentSchedule[ENDING BALANCE]</definedName>
    <definedName name="ExtraPayments">'Excel Amortization Schedule'!$E$13</definedName>
    <definedName name="InterestRate">'Excel Amortization Schedule'!$E$8</definedName>
    <definedName name="LastCol">MATCH(REPT("z",255),'Excel Amortization Schedule'!$15:$15)</definedName>
    <definedName name="LastRow">MATCH(9.99E+307,'Excel Amortization Schedule'!$B:$B)</definedName>
    <definedName name="LenderName">'Excel Amortization Schedule'!$H$13:$I$13</definedName>
    <definedName name="LoanAmount">'Excel Amortization Schedule'!$E$7</definedName>
    <definedName name="LoanIsGood">('Excel Amortization Schedule'!$E$7*'Excel Amortization Schedule'!$E$8*'Excel Amortization Schedule'!$E$9*'Excel Amortization Schedule'!$E$11)&gt;0</definedName>
    <definedName name="LoanPeriod">'Excel Amortization Schedule'!$E$9</definedName>
    <definedName name="LoanStartDate">'Excel Amortization Schedule'!$E$11</definedName>
    <definedName name="PaymentsPerYear">'Excel Amortization Schedule'!$E$10</definedName>
    <definedName name="_xlnm.Print_Titles" localSheetId="0">'Excel Amortization Schedule'!$15:$15</definedName>
    <definedName name="PrintArea_SET">OFFSET('Excel Amortization Schedule'!$B$5,,,LastRow,LastCol)</definedName>
    <definedName name="RowTitleRegion1..E9">'Excel Amortization Schedule'!$C$7:$D$7</definedName>
    <definedName name="RowTitleRegion2..I7">'Excel Amortization Schedule'!$G$7:$H$7</definedName>
    <definedName name="RowTitleRegion3..E9">'Excel Amortization Schedule'!$C$13</definedName>
    <definedName name="RowTitleRegion4..H9">'Excel Amortization Schedule'!$G$13</definedName>
    <definedName name="ScheduledNumberOfPayments">'Excel Amortization Schedule'!$I$8</definedName>
    <definedName name="ScheduledPayment">'Excel Amortization Schedule'!$I$7</definedName>
    <definedName name="TotalEarlyPayments">SUM(PaymentSchedule[EXTRA PAYMENT])</definedName>
    <definedName name="TotalInterest">SUM(PaymentSchedule[INTEREST])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B26" i="2" l="1"/>
  <c r="B28" i="2"/>
  <c r="B30" i="2"/>
  <c r="B32" i="2"/>
  <c r="B34" i="2"/>
  <c r="B36" i="2"/>
  <c r="B38" i="2"/>
  <c r="B40" i="2"/>
  <c r="B42" i="2"/>
  <c r="B44" i="2"/>
  <c r="B27" i="2"/>
  <c r="B29" i="2"/>
  <c r="B31" i="2"/>
  <c r="B33" i="2"/>
  <c r="B35" i="2"/>
  <c r="B37" i="2"/>
  <c r="B39" i="2"/>
  <c r="B41" i="2"/>
  <c r="B43" i="2"/>
  <c r="B45" i="2"/>
  <c r="B47" i="2"/>
  <c r="B46" i="2"/>
  <c r="B53" i="2"/>
  <c r="B54" i="2"/>
  <c r="B51" i="2"/>
  <c r="B52" i="2"/>
  <c r="B49" i="2"/>
  <c r="B50" i="2"/>
  <c r="B57" i="2"/>
  <c r="B58" i="2"/>
  <c r="B61" i="2"/>
  <c r="B62" i="2"/>
  <c r="B69" i="2"/>
  <c r="B70" i="2"/>
  <c r="B77" i="2"/>
  <c r="B78" i="2"/>
  <c r="B79" i="2"/>
  <c r="B81" i="2"/>
  <c r="B83" i="2"/>
  <c r="B85" i="2"/>
  <c r="B87" i="2"/>
  <c r="B89" i="2"/>
  <c r="B91" i="2"/>
  <c r="B93" i="2"/>
  <c r="B60" i="2"/>
  <c r="B67" i="2"/>
  <c r="B68" i="2"/>
  <c r="B75" i="2"/>
  <c r="B76" i="2"/>
  <c r="B65" i="2"/>
  <c r="B66" i="2"/>
  <c r="B73" i="2"/>
  <c r="B74" i="2"/>
  <c r="B80" i="2"/>
  <c r="B82" i="2"/>
  <c r="B84" i="2"/>
  <c r="B86" i="2"/>
  <c r="B88" i="2"/>
  <c r="B90" i="2"/>
  <c r="B92" i="2"/>
  <c r="B94" i="2"/>
  <c r="B96" i="2"/>
  <c r="B98" i="2"/>
  <c r="B100" i="2"/>
  <c r="B102" i="2"/>
  <c r="B104" i="2"/>
  <c r="B106" i="2"/>
  <c r="B108" i="2"/>
  <c r="B110" i="2"/>
  <c r="B112" i="2"/>
  <c r="B114" i="2"/>
  <c r="B116" i="2"/>
  <c r="B56" i="2"/>
  <c r="B64" i="2"/>
  <c r="B97" i="2"/>
  <c r="B105" i="2"/>
  <c r="B113" i="2"/>
  <c r="B117" i="2"/>
  <c r="B119" i="2"/>
  <c r="B121" i="2"/>
  <c r="B123" i="2"/>
  <c r="B125" i="2"/>
  <c r="B127" i="2"/>
  <c r="B129" i="2"/>
  <c r="B131" i="2"/>
  <c r="B133" i="2"/>
  <c r="B135" i="2"/>
  <c r="B71" i="2"/>
  <c r="B95" i="2"/>
  <c r="B103" i="2"/>
  <c r="B111" i="2"/>
  <c r="B63" i="2"/>
  <c r="B101" i="2"/>
  <c r="B109" i="2"/>
  <c r="B118" i="2"/>
  <c r="B120" i="2"/>
  <c r="B122" i="2"/>
  <c r="B124" i="2"/>
  <c r="B126" i="2"/>
  <c r="B128" i="2"/>
  <c r="B130" i="2"/>
  <c r="B132" i="2"/>
  <c r="B134" i="2"/>
  <c r="B136" i="2"/>
  <c r="B138" i="2"/>
  <c r="B140" i="2"/>
  <c r="B142" i="2"/>
  <c r="B144" i="2"/>
  <c r="B146" i="2"/>
  <c r="B148" i="2"/>
  <c r="B150" i="2"/>
  <c r="B152" i="2"/>
  <c r="B154" i="2"/>
  <c r="B156" i="2"/>
  <c r="B158" i="2"/>
  <c r="B48" i="2"/>
  <c r="B72" i="2"/>
  <c r="B115" i="2"/>
  <c r="B145" i="2"/>
  <c r="B153" i="2"/>
  <c r="B55" i="2"/>
  <c r="B107" i="2"/>
  <c r="B139" i="2"/>
  <c r="B143" i="2"/>
  <c r="B151" i="2"/>
  <c r="B159" i="2"/>
  <c r="B161" i="2"/>
  <c r="B163" i="2"/>
  <c r="B165" i="2"/>
  <c r="B167" i="2"/>
  <c r="B169" i="2"/>
  <c r="B171" i="2"/>
  <c r="B173" i="2"/>
  <c r="B175" i="2"/>
  <c r="B177" i="2"/>
  <c r="B179" i="2"/>
  <c r="B181" i="2"/>
  <c r="B183" i="2"/>
  <c r="B59" i="2"/>
  <c r="B99" i="2"/>
  <c r="B149" i="2"/>
  <c r="B157" i="2"/>
  <c r="B137" i="2"/>
  <c r="B160" i="2"/>
  <c r="B168" i="2"/>
  <c r="B176" i="2"/>
  <c r="B186" i="2"/>
  <c r="B190" i="2"/>
  <c r="B194" i="2"/>
  <c r="B198" i="2"/>
  <c r="B202" i="2"/>
  <c r="B203" i="2"/>
  <c r="B210" i="2"/>
  <c r="B211" i="2"/>
  <c r="B218" i="2"/>
  <c r="B219" i="2"/>
  <c r="B226" i="2"/>
  <c r="B227" i="2"/>
  <c r="B228" i="2"/>
  <c r="B230" i="2"/>
  <c r="B232" i="2"/>
  <c r="B234" i="2"/>
  <c r="B236" i="2"/>
  <c r="B238" i="2"/>
  <c r="B240" i="2"/>
  <c r="B242" i="2"/>
  <c r="B244" i="2"/>
  <c r="B246" i="2"/>
  <c r="B141" i="2"/>
  <c r="B162" i="2"/>
  <c r="B170" i="2"/>
  <c r="B178" i="2"/>
  <c r="B187" i="2"/>
  <c r="B191" i="2"/>
  <c r="B195" i="2"/>
  <c r="B199" i="2"/>
  <c r="B201" i="2"/>
  <c r="B208" i="2"/>
  <c r="B209" i="2"/>
  <c r="B216" i="2"/>
  <c r="B217" i="2"/>
  <c r="B224" i="2"/>
  <c r="B225" i="2"/>
  <c r="B155" i="2"/>
  <c r="B164" i="2"/>
  <c r="B172" i="2"/>
  <c r="B180" i="2"/>
  <c r="B184" i="2"/>
  <c r="B188" i="2"/>
  <c r="B192" i="2"/>
  <c r="B196" i="2"/>
  <c r="B200" i="2"/>
  <c r="B206" i="2"/>
  <c r="B207" i="2"/>
  <c r="B214" i="2"/>
  <c r="B215" i="2"/>
  <c r="B222" i="2"/>
  <c r="B223" i="2"/>
  <c r="B229" i="2"/>
  <c r="B231" i="2"/>
  <c r="B233" i="2"/>
  <c r="B235" i="2"/>
  <c r="B237" i="2"/>
  <c r="B239" i="2"/>
  <c r="B241" i="2"/>
  <c r="B243" i="2"/>
  <c r="B245" i="2"/>
  <c r="B247" i="2"/>
  <c r="B249" i="2"/>
  <c r="B251" i="2"/>
  <c r="B253" i="2"/>
  <c r="B255" i="2"/>
  <c r="B257" i="2"/>
  <c r="B259" i="2"/>
  <c r="B261" i="2"/>
  <c r="B263" i="2"/>
  <c r="B265" i="2"/>
  <c r="B267" i="2"/>
  <c r="B269" i="2"/>
  <c r="B271" i="2"/>
  <c r="B166" i="2"/>
  <c r="B197" i="2"/>
  <c r="B213" i="2"/>
  <c r="B256" i="2"/>
  <c r="B264" i="2"/>
  <c r="B273" i="2"/>
  <c r="B275" i="2"/>
  <c r="B277" i="2"/>
  <c r="B279" i="2"/>
  <c r="B281" i="2"/>
  <c r="B283" i="2"/>
  <c r="B285" i="2"/>
  <c r="B287" i="2"/>
  <c r="B289" i="2"/>
  <c r="B291" i="2"/>
  <c r="B293" i="2"/>
  <c r="B295" i="2"/>
  <c r="B297" i="2"/>
  <c r="B299" i="2"/>
  <c r="B301" i="2"/>
  <c r="B303" i="2"/>
  <c r="B305" i="2"/>
  <c r="B307" i="2"/>
  <c r="B309" i="2"/>
  <c r="B311" i="2"/>
  <c r="B313" i="2"/>
  <c r="B315" i="2"/>
  <c r="B317" i="2"/>
  <c r="B319" i="2"/>
  <c r="B321" i="2"/>
  <c r="B323" i="2"/>
  <c r="B325" i="2"/>
  <c r="B327" i="2"/>
  <c r="B329" i="2"/>
  <c r="B331" i="2"/>
  <c r="B333" i="2"/>
  <c r="B335" i="2"/>
  <c r="B337" i="2"/>
  <c r="B339" i="2"/>
  <c r="B341" i="2"/>
  <c r="B343" i="2"/>
  <c r="B345" i="2"/>
  <c r="B347" i="2"/>
  <c r="B349" i="2"/>
  <c r="B351" i="2"/>
  <c r="B353" i="2"/>
  <c r="B174" i="2"/>
  <c r="B185" i="2"/>
  <c r="B205" i="2"/>
  <c r="B220" i="2"/>
  <c r="B250" i="2"/>
  <c r="B254" i="2"/>
  <c r="B262" i="2"/>
  <c r="B270" i="2"/>
  <c r="B147" i="2"/>
  <c r="B182" i="2"/>
  <c r="B189" i="2"/>
  <c r="B212" i="2"/>
  <c r="B260" i="2"/>
  <c r="B268" i="2"/>
  <c r="B272" i="2"/>
  <c r="B274" i="2"/>
  <c r="B276" i="2"/>
  <c r="B278" i="2"/>
  <c r="B280" i="2"/>
  <c r="B282" i="2"/>
  <c r="B284" i="2"/>
  <c r="B286" i="2"/>
  <c r="B288" i="2"/>
  <c r="B290" i="2"/>
  <c r="B292" i="2"/>
  <c r="B294" i="2"/>
  <c r="B296" i="2"/>
  <c r="B298" i="2"/>
  <c r="B300" i="2"/>
  <c r="B302" i="2"/>
  <c r="B304" i="2"/>
  <c r="B306" i="2"/>
  <c r="B308" i="2"/>
  <c r="B310" i="2"/>
  <c r="B312" i="2"/>
  <c r="B314" i="2"/>
  <c r="B316" i="2"/>
  <c r="B318" i="2"/>
  <c r="B320" i="2"/>
  <c r="B322" i="2"/>
  <c r="B324" i="2"/>
  <c r="B326" i="2"/>
  <c r="B328" i="2"/>
  <c r="B330" i="2"/>
  <c r="B332" i="2"/>
  <c r="B334" i="2"/>
  <c r="B336" i="2"/>
  <c r="B338" i="2"/>
  <c r="B340" i="2"/>
  <c r="B342" i="2"/>
  <c r="B344" i="2"/>
  <c r="B346" i="2"/>
  <c r="B348" i="2"/>
  <c r="B350" i="2"/>
  <c r="B352" i="2"/>
  <c r="B354" i="2"/>
  <c r="B356" i="2"/>
  <c r="B358" i="2"/>
  <c r="B360" i="2"/>
  <c r="B362" i="2"/>
  <c r="B364" i="2"/>
  <c r="B366" i="2"/>
  <c r="B368" i="2"/>
  <c r="B370" i="2"/>
  <c r="B372" i="2"/>
  <c r="B266" i="2"/>
  <c r="B355" i="2"/>
  <c r="B359" i="2"/>
  <c r="B363" i="2"/>
  <c r="B367" i="2"/>
  <c r="B371" i="2"/>
  <c r="B374" i="2"/>
  <c r="B375" i="2"/>
  <c r="B258" i="2"/>
  <c r="B193" i="2"/>
  <c r="B204" i="2"/>
  <c r="B221" i="2"/>
  <c r="B248" i="2"/>
  <c r="B357" i="2"/>
  <c r="B361" i="2"/>
  <c r="B365" i="2"/>
  <c r="B369" i="2"/>
  <c r="B373" i="2"/>
  <c r="B252" i="2"/>
  <c r="B24" i="2"/>
  <c r="B23" i="2"/>
  <c r="B16" i="2"/>
  <c r="I7" i="2"/>
  <c r="B22" i="2"/>
  <c r="B21" i="2"/>
  <c r="B20" i="2"/>
  <c r="B19" i="2"/>
  <c r="B18" i="2"/>
  <c r="B25" i="2"/>
  <c r="B17" i="2"/>
  <c r="C248" i="2" l="1"/>
  <c r="E248" i="2"/>
  <c r="C266" i="2"/>
  <c r="E266" i="2"/>
  <c r="E350" i="2"/>
  <c r="C350" i="2"/>
  <c r="E326" i="2"/>
  <c r="C326" i="2"/>
  <c r="E302" i="2"/>
  <c r="C302" i="2"/>
  <c r="E278" i="2"/>
  <c r="C278" i="2"/>
  <c r="C254" i="2"/>
  <c r="E254" i="2"/>
  <c r="C341" i="2"/>
  <c r="E341" i="2"/>
  <c r="C317" i="2"/>
  <c r="E317" i="2"/>
  <c r="C293" i="2"/>
  <c r="E293" i="2"/>
  <c r="C256" i="2"/>
  <c r="E256" i="2"/>
  <c r="C255" i="2"/>
  <c r="E255" i="2"/>
  <c r="E231" i="2"/>
  <c r="C231" i="2"/>
  <c r="C184" i="2"/>
  <c r="E184" i="2"/>
  <c r="E199" i="2"/>
  <c r="C199" i="2"/>
  <c r="C238" i="2"/>
  <c r="E238" i="2"/>
  <c r="C203" i="2"/>
  <c r="E203" i="2"/>
  <c r="C160" i="2"/>
  <c r="E160" i="2"/>
  <c r="E171" i="2"/>
  <c r="C171" i="2"/>
  <c r="C153" i="2"/>
  <c r="E153" i="2"/>
  <c r="C144" i="2"/>
  <c r="E144" i="2"/>
  <c r="E128" i="2"/>
  <c r="C128" i="2"/>
  <c r="E120" i="2"/>
  <c r="C120" i="2"/>
  <c r="E71" i="2"/>
  <c r="C71" i="2"/>
  <c r="C129" i="2"/>
  <c r="E129" i="2"/>
  <c r="C105" i="2"/>
  <c r="E105" i="2"/>
  <c r="E116" i="2"/>
  <c r="C116" i="2"/>
  <c r="E108" i="2"/>
  <c r="C108" i="2"/>
  <c r="E100" i="2"/>
  <c r="C100" i="2"/>
  <c r="E92" i="2"/>
  <c r="C92" i="2"/>
  <c r="E84" i="2"/>
  <c r="C84" i="2"/>
  <c r="E73" i="2"/>
  <c r="C73" i="2"/>
  <c r="E75" i="2"/>
  <c r="C75" i="2"/>
  <c r="C93" i="2"/>
  <c r="E93" i="2"/>
  <c r="C85" i="2"/>
  <c r="E85" i="2"/>
  <c r="C78" i="2"/>
  <c r="E78" i="2"/>
  <c r="C62" i="2"/>
  <c r="E62" i="2"/>
  <c r="C50" i="2"/>
  <c r="E50" i="2"/>
  <c r="C54" i="2"/>
  <c r="E54" i="2"/>
  <c r="E45" i="2"/>
  <c r="C45" i="2"/>
  <c r="E37" i="2"/>
  <c r="C37" i="2"/>
  <c r="E29" i="2"/>
  <c r="C29" i="2"/>
  <c r="C40" i="2"/>
  <c r="E40" i="2"/>
  <c r="C32" i="2"/>
  <c r="E32" i="2"/>
  <c r="C365" i="2"/>
  <c r="E365" i="2"/>
  <c r="C221" i="2"/>
  <c r="E221" i="2"/>
  <c r="C375" i="2"/>
  <c r="E375" i="2"/>
  <c r="C363" i="2"/>
  <c r="E363" i="2"/>
  <c r="E372" i="2"/>
  <c r="C372" i="2"/>
  <c r="E364" i="2"/>
  <c r="C364" i="2"/>
  <c r="E356" i="2"/>
  <c r="C356" i="2"/>
  <c r="E348" i="2"/>
  <c r="C348" i="2"/>
  <c r="E340" i="2"/>
  <c r="C340" i="2"/>
  <c r="E332" i="2"/>
  <c r="C332" i="2"/>
  <c r="E324" i="2"/>
  <c r="C324" i="2"/>
  <c r="E316" i="2"/>
  <c r="C316" i="2"/>
  <c r="E308" i="2"/>
  <c r="C308" i="2"/>
  <c r="E300" i="2"/>
  <c r="C300" i="2"/>
  <c r="E292" i="2"/>
  <c r="C292" i="2"/>
  <c r="E284" i="2"/>
  <c r="C284" i="2"/>
  <c r="E276" i="2"/>
  <c r="C276" i="2"/>
  <c r="E260" i="2"/>
  <c r="C260" i="2"/>
  <c r="C147" i="2"/>
  <c r="E147" i="2"/>
  <c r="C250" i="2"/>
  <c r="E250" i="2"/>
  <c r="C174" i="2"/>
  <c r="E174" i="2"/>
  <c r="C347" i="2"/>
  <c r="E347" i="2"/>
  <c r="C339" i="2"/>
  <c r="E339" i="2"/>
  <c r="C331" i="2"/>
  <c r="E331" i="2"/>
  <c r="C323" i="2"/>
  <c r="E323" i="2"/>
  <c r="C315" i="2"/>
  <c r="E315" i="2"/>
  <c r="C307" i="2"/>
  <c r="E307" i="2"/>
  <c r="C299" i="2"/>
  <c r="E299" i="2"/>
  <c r="C291" i="2"/>
  <c r="E291" i="2"/>
  <c r="C283" i="2"/>
  <c r="E283" i="2"/>
  <c r="C275" i="2"/>
  <c r="E275" i="2"/>
  <c r="C213" i="2"/>
  <c r="E213" i="2"/>
  <c r="E269" i="2"/>
  <c r="C269" i="2"/>
  <c r="E261" i="2"/>
  <c r="C261" i="2"/>
  <c r="E253" i="2"/>
  <c r="C253" i="2"/>
  <c r="E245" i="2"/>
  <c r="C245" i="2"/>
  <c r="E237" i="2"/>
  <c r="C237" i="2"/>
  <c r="E229" i="2"/>
  <c r="C229" i="2"/>
  <c r="E214" i="2"/>
  <c r="C214" i="2"/>
  <c r="C196" i="2"/>
  <c r="E196" i="2"/>
  <c r="C180" i="2"/>
  <c r="E180" i="2"/>
  <c r="C225" i="2"/>
  <c r="E225" i="2"/>
  <c r="C209" i="2"/>
  <c r="E209" i="2"/>
  <c r="E195" i="2"/>
  <c r="C195" i="2"/>
  <c r="C170" i="2"/>
  <c r="E170" i="2"/>
  <c r="C244" i="2"/>
  <c r="E244" i="2"/>
  <c r="C236" i="2"/>
  <c r="E236" i="2"/>
  <c r="C228" i="2"/>
  <c r="E228" i="2"/>
  <c r="E218" i="2"/>
  <c r="C218" i="2"/>
  <c r="E202" i="2"/>
  <c r="C202" i="2"/>
  <c r="C186" i="2"/>
  <c r="E186" i="2"/>
  <c r="C137" i="2"/>
  <c r="E137" i="2"/>
  <c r="E59" i="2"/>
  <c r="C59" i="2"/>
  <c r="E177" i="2"/>
  <c r="C177" i="2"/>
  <c r="E169" i="2"/>
  <c r="C169" i="2"/>
  <c r="E161" i="2"/>
  <c r="C161" i="2"/>
  <c r="C139" i="2"/>
  <c r="E139" i="2"/>
  <c r="C145" i="2"/>
  <c r="E145" i="2"/>
  <c r="E158" i="2"/>
  <c r="C158" i="2"/>
  <c r="E150" i="2"/>
  <c r="C150" i="2"/>
  <c r="E142" i="2"/>
  <c r="C142" i="2"/>
  <c r="E134" i="2"/>
  <c r="C134" i="2"/>
  <c r="E126" i="2"/>
  <c r="C126" i="2"/>
  <c r="E118" i="2"/>
  <c r="C118" i="2"/>
  <c r="C111" i="2"/>
  <c r="E111" i="2"/>
  <c r="C135" i="2"/>
  <c r="E135" i="2"/>
  <c r="C127" i="2"/>
  <c r="E127" i="2"/>
  <c r="C119" i="2"/>
  <c r="E119" i="2"/>
  <c r="C97" i="2"/>
  <c r="E97" i="2"/>
  <c r="C114" i="2"/>
  <c r="E114" i="2"/>
  <c r="C106" i="2"/>
  <c r="E106" i="2"/>
  <c r="C98" i="2"/>
  <c r="E98" i="2"/>
  <c r="E90" i="2"/>
  <c r="C90" i="2"/>
  <c r="E82" i="2"/>
  <c r="C82" i="2"/>
  <c r="C66" i="2"/>
  <c r="E66" i="2"/>
  <c r="C68" i="2"/>
  <c r="E68" i="2"/>
  <c r="C91" i="2"/>
  <c r="E91" i="2"/>
  <c r="C83" i="2"/>
  <c r="E83" i="2"/>
  <c r="E77" i="2"/>
  <c r="C77" i="2"/>
  <c r="E61" i="2"/>
  <c r="C61" i="2"/>
  <c r="E49" i="2"/>
  <c r="C49" i="2"/>
  <c r="E53" i="2"/>
  <c r="C53" i="2"/>
  <c r="E43" i="2"/>
  <c r="C43" i="2"/>
  <c r="E35" i="2"/>
  <c r="C35" i="2"/>
  <c r="E27" i="2"/>
  <c r="C27" i="2"/>
  <c r="C38" i="2"/>
  <c r="E38" i="2"/>
  <c r="C30" i="2"/>
  <c r="E30" i="2"/>
  <c r="C369" i="2"/>
  <c r="E369" i="2"/>
  <c r="C367" i="2"/>
  <c r="E367" i="2"/>
  <c r="E366" i="2"/>
  <c r="C366" i="2"/>
  <c r="E342" i="2"/>
  <c r="C342" i="2"/>
  <c r="E310" i="2"/>
  <c r="C310" i="2"/>
  <c r="E286" i="2"/>
  <c r="C286" i="2"/>
  <c r="C182" i="2"/>
  <c r="E182" i="2"/>
  <c r="C349" i="2"/>
  <c r="E349" i="2"/>
  <c r="C325" i="2"/>
  <c r="E325" i="2"/>
  <c r="C301" i="2"/>
  <c r="E301" i="2"/>
  <c r="C277" i="2"/>
  <c r="E277" i="2"/>
  <c r="C263" i="2"/>
  <c r="E263" i="2"/>
  <c r="E239" i="2"/>
  <c r="C239" i="2"/>
  <c r="C200" i="2"/>
  <c r="E200" i="2"/>
  <c r="E216" i="2"/>
  <c r="C216" i="2"/>
  <c r="C246" i="2"/>
  <c r="E246" i="2"/>
  <c r="C219" i="2"/>
  <c r="E219" i="2"/>
  <c r="C99" i="2"/>
  <c r="E99" i="2"/>
  <c r="E163" i="2"/>
  <c r="C163" i="2"/>
  <c r="C48" i="2"/>
  <c r="E48" i="2"/>
  <c r="E63" i="2"/>
  <c r="C63" i="2"/>
  <c r="C252" i="2"/>
  <c r="E252" i="2"/>
  <c r="C361" i="2"/>
  <c r="E361" i="2"/>
  <c r="E204" i="2"/>
  <c r="C204" i="2"/>
  <c r="E374" i="2"/>
  <c r="C374" i="2"/>
  <c r="C359" i="2"/>
  <c r="E359" i="2"/>
  <c r="E370" i="2"/>
  <c r="C370" i="2"/>
  <c r="E362" i="2"/>
  <c r="C362" i="2"/>
  <c r="E354" i="2"/>
  <c r="C354" i="2"/>
  <c r="E346" i="2"/>
  <c r="C346" i="2"/>
  <c r="E338" i="2"/>
  <c r="C338" i="2"/>
  <c r="E330" i="2"/>
  <c r="C330" i="2"/>
  <c r="E322" i="2"/>
  <c r="C322" i="2"/>
  <c r="E314" i="2"/>
  <c r="C314" i="2"/>
  <c r="E306" i="2"/>
  <c r="C306" i="2"/>
  <c r="E298" i="2"/>
  <c r="C298" i="2"/>
  <c r="E290" i="2"/>
  <c r="C290" i="2"/>
  <c r="E282" i="2"/>
  <c r="C282" i="2"/>
  <c r="E274" i="2"/>
  <c r="C274" i="2"/>
  <c r="E212" i="2"/>
  <c r="C212" i="2"/>
  <c r="C270" i="2"/>
  <c r="E270" i="2"/>
  <c r="E220" i="2"/>
  <c r="C220" i="2"/>
  <c r="C353" i="2"/>
  <c r="E353" i="2"/>
  <c r="C345" i="2"/>
  <c r="E345" i="2"/>
  <c r="C337" i="2"/>
  <c r="E337" i="2"/>
  <c r="C329" i="2"/>
  <c r="E329" i="2"/>
  <c r="C321" i="2"/>
  <c r="E321" i="2"/>
  <c r="C313" i="2"/>
  <c r="E313" i="2"/>
  <c r="C305" i="2"/>
  <c r="E305" i="2"/>
  <c r="C297" i="2"/>
  <c r="E297" i="2"/>
  <c r="C289" i="2"/>
  <c r="E289" i="2"/>
  <c r="C281" i="2"/>
  <c r="E281" i="2"/>
  <c r="C273" i="2"/>
  <c r="E273" i="2"/>
  <c r="E197" i="2"/>
  <c r="C197" i="2"/>
  <c r="E267" i="2"/>
  <c r="C267" i="2"/>
  <c r="E259" i="2"/>
  <c r="C259" i="2"/>
  <c r="E251" i="2"/>
  <c r="C251" i="2"/>
  <c r="E243" i="2"/>
  <c r="C243" i="2"/>
  <c r="E235" i="2"/>
  <c r="C235" i="2"/>
  <c r="C223" i="2"/>
  <c r="E223" i="2"/>
  <c r="C207" i="2"/>
  <c r="E207" i="2"/>
  <c r="C192" i="2"/>
  <c r="E192" i="2"/>
  <c r="C172" i="2"/>
  <c r="E172" i="2"/>
  <c r="E224" i="2"/>
  <c r="C224" i="2"/>
  <c r="E208" i="2"/>
  <c r="C208" i="2"/>
  <c r="E191" i="2"/>
  <c r="C191" i="2"/>
  <c r="C162" i="2"/>
  <c r="E162" i="2"/>
  <c r="C242" i="2"/>
  <c r="E242" i="2"/>
  <c r="C234" i="2"/>
  <c r="E234" i="2"/>
  <c r="C227" i="2"/>
  <c r="E227" i="2"/>
  <c r="C211" i="2"/>
  <c r="E211" i="2"/>
  <c r="C198" i="2"/>
  <c r="E198" i="2"/>
  <c r="C176" i="2"/>
  <c r="E176" i="2"/>
  <c r="E157" i="2"/>
  <c r="C157" i="2"/>
  <c r="E183" i="2"/>
  <c r="C183" i="2"/>
  <c r="E175" i="2"/>
  <c r="C175" i="2"/>
  <c r="E167" i="2"/>
  <c r="C167" i="2"/>
  <c r="E159" i="2"/>
  <c r="C159" i="2"/>
  <c r="C107" i="2"/>
  <c r="E107" i="2"/>
  <c r="C115" i="2"/>
  <c r="E115" i="2"/>
  <c r="E156" i="2"/>
  <c r="C156" i="2"/>
  <c r="E148" i="2"/>
  <c r="C148" i="2"/>
  <c r="E140" i="2"/>
  <c r="C140" i="2"/>
  <c r="E132" i="2"/>
  <c r="C132" i="2"/>
  <c r="E124" i="2"/>
  <c r="C124" i="2"/>
  <c r="E109" i="2"/>
  <c r="C109" i="2"/>
  <c r="C103" i="2"/>
  <c r="E103" i="2"/>
  <c r="C133" i="2"/>
  <c r="E133" i="2"/>
  <c r="C125" i="2"/>
  <c r="E125" i="2"/>
  <c r="C117" i="2"/>
  <c r="E117" i="2"/>
  <c r="C64" i="2"/>
  <c r="E64" i="2"/>
  <c r="C112" i="2"/>
  <c r="E112" i="2"/>
  <c r="C104" i="2"/>
  <c r="E104" i="2"/>
  <c r="C96" i="2"/>
  <c r="E96" i="2"/>
  <c r="E88" i="2"/>
  <c r="C88" i="2"/>
  <c r="E80" i="2"/>
  <c r="C80" i="2"/>
  <c r="E65" i="2"/>
  <c r="C65" i="2"/>
  <c r="E67" i="2"/>
  <c r="C67" i="2"/>
  <c r="C89" i="2"/>
  <c r="E89" i="2"/>
  <c r="C81" i="2"/>
  <c r="E81" i="2"/>
  <c r="C70" i="2"/>
  <c r="E70" i="2"/>
  <c r="C58" i="2"/>
  <c r="E58" i="2"/>
  <c r="C52" i="2"/>
  <c r="E52" i="2"/>
  <c r="C46" i="2"/>
  <c r="E46" i="2"/>
  <c r="E41" i="2"/>
  <c r="C41" i="2"/>
  <c r="E33" i="2"/>
  <c r="C33" i="2"/>
  <c r="C44" i="2"/>
  <c r="E44" i="2"/>
  <c r="C36" i="2"/>
  <c r="E36" i="2"/>
  <c r="C28" i="2"/>
  <c r="E28" i="2"/>
  <c r="C258" i="2"/>
  <c r="E258" i="2"/>
  <c r="E358" i="2"/>
  <c r="C358" i="2"/>
  <c r="E334" i="2"/>
  <c r="C334" i="2"/>
  <c r="E318" i="2"/>
  <c r="C318" i="2"/>
  <c r="E294" i="2"/>
  <c r="C294" i="2"/>
  <c r="E268" i="2"/>
  <c r="C268" i="2"/>
  <c r="E185" i="2"/>
  <c r="C185" i="2"/>
  <c r="C333" i="2"/>
  <c r="E333" i="2"/>
  <c r="C309" i="2"/>
  <c r="E309" i="2"/>
  <c r="C285" i="2"/>
  <c r="E285" i="2"/>
  <c r="C271" i="2"/>
  <c r="E271" i="2"/>
  <c r="E247" i="2"/>
  <c r="C247" i="2"/>
  <c r="C215" i="2"/>
  <c r="E215" i="2"/>
  <c r="C155" i="2"/>
  <c r="E155" i="2"/>
  <c r="C178" i="2"/>
  <c r="E178" i="2"/>
  <c r="C230" i="2"/>
  <c r="E230" i="2"/>
  <c r="C190" i="2"/>
  <c r="E190" i="2"/>
  <c r="E179" i="2"/>
  <c r="C179" i="2"/>
  <c r="C143" i="2"/>
  <c r="E143" i="2"/>
  <c r="C152" i="2"/>
  <c r="E152" i="2"/>
  <c r="E136" i="2"/>
  <c r="C136" i="2"/>
  <c r="C121" i="2"/>
  <c r="E121" i="2"/>
  <c r="C373" i="2"/>
  <c r="E373" i="2"/>
  <c r="C357" i="2"/>
  <c r="E357" i="2"/>
  <c r="E193" i="2"/>
  <c r="C193" i="2"/>
  <c r="C371" i="2"/>
  <c r="E371" i="2"/>
  <c r="C355" i="2"/>
  <c r="E355" i="2"/>
  <c r="E368" i="2"/>
  <c r="C368" i="2"/>
  <c r="E360" i="2"/>
  <c r="C360" i="2"/>
  <c r="E352" i="2"/>
  <c r="C352" i="2"/>
  <c r="E344" i="2"/>
  <c r="C344" i="2"/>
  <c r="E336" i="2"/>
  <c r="C336" i="2"/>
  <c r="E328" i="2"/>
  <c r="C328" i="2"/>
  <c r="E320" i="2"/>
  <c r="C320" i="2"/>
  <c r="E312" i="2"/>
  <c r="C312" i="2"/>
  <c r="E304" i="2"/>
  <c r="C304" i="2"/>
  <c r="E296" i="2"/>
  <c r="C296" i="2"/>
  <c r="E288" i="2"/>
  <c r="C288" i="2"/>
  <c r="E280" i="2"/>
  <c r="C280" i="2"/>
  <c r="E272" i="2"/>
  <c r="C272" i="2"/>
  <c r="E189" i="2"/>
  <c r="C189" i="2"/>
  <c r="C262" i="2"/>
  <c r="E262" i="2"/>
  <c r="C205" i="2"/>
  <c r="E205" i="2"/>
  <c r="C351" i="2"/>
  <c r="E351" i="2"/>
  <c r="C343" i="2"/>
  <c r="E343" i="2"/>
  <c r="C335" i="2"/>
  <c r="E335" i="2"/>
  <c r="C327" i="2"/>
  <c r="E327" i="2"/>
  <c r="C319" i="2"/>
  <c r="E319" i="2"/>
  <c r="C311" i="2"/>
  <c r="E311" i="2"/>
  <c r="C303" i="2"/>
  <c r="E303" i="2"/>
  <c r="C295" i="2"/>
  <c r="E295" i="2"/>
  <c r="C287" i="2"/>
  <c r="E287" i="2"/>
  <c r="C279" i="2"/>
  <c r="E279" i="2"/>
  <c r="C264" i="2"/>
  <c r="E264" i="2"/>
  <c r="C166" i="2"/>
  <c r="E166" i="2"/>
  <c r="C265" i="2"/>
  <c r="E265" i="2"/>
  <c r="C257" i="2"/>
  <c r="E257" i="2"/>
  <c r="E249" i="2"/>
  <c r="C249" i="2"/>
  <c r="E241" i="2"/>
  <c r="C241" i="2"/>
  <c r="E233" i="2"/>
  <c r="C233" i="2"/>
  <c r="E222" i="2"/>
  <c r="C222" i="2"/>
  <c r="E206" i="2"/>
  <c r="C206" i="2"/>
  <c r="C188" i="2"/>
  <c r="E188" i="2"/>
  <c r="C164" i="2"/>
  <c r="E164" i="2"/>
  <c r="C217" i="2"/>
  <c r="E217" i="2"/>
  <c r="C201" i="2"/>
  <c r="E201" i="2"/>
  <c r="E187" i="2"/>
  <c r="C187" i="2"/>
  <c r="C141" i="2"/>
  <c r="E141" i="2"/>
  <c r="C240" i="2"/>
  <c r="E240" i="2"/>
  <c r="C232" i="2"/>
  <c r="E232" i="2"/>
  <c r="E226" i="2"/>
  <c r="C226" i="2"/>
  <c r="E210" i="2"/>
  <c r="C210" i="2"/>
  <c r="C194" i="2"/>
  <c r="E194" i="2"/>
  <c r="C168" i="2"/>
  <c r="E168" i="2"/>
  <c r="E149" i="2"/>
  <c r="C149" i="2"/>
  <c r="E181" i="2"/>
  <c r="C181" i="2"/>
  <c r="E173" i="2"/>
  <c r="C173" i="2"/>
  <c r="E165" i="2"/>
  <c r="C165" i="2"/>
  <c r="C151" i="2"/>
  <c r="E151" i="2"/>
  <c r="E55" i="2"/>
  <c r="C55" i="2"/>
  <c r="C72" i="2"/>
  <c r="E72" i="2"/>
  <c r="C154" i="2"/>
  <c r="E154" i="2"/>
  <c r="C146" i="2"/>
  <c r="E146" i="2"/>
  <c r="E138" i="2"/>
  <c r="C138" i="2"/>
  <c r="E130" i="2"/>
  <c r="C130" i="2"/>
  <c r="E122" i="2"/>
  <c r="C122" i="2"/>
  <c r="E101" i="2"/>
  <c r="C101" i="2"/>
  <c r="C95" i="2"/>
  <c r="E95" i="2"/>
  <c r="C131" i="2"/>
  <c r="E131" i="2"/>
  <c r="C123" i="2"/>
  <c r="E123" i="2"/>
  <c r="C113" i="2"/>
  <c r="E113" i="2"/>
  <c r="C56" i="2"/>
  <c r="E56" i="2"/>
  <c r="E110" i="2"/>
  <c r="C110" i="2"/>
  <c r="E102" i="2"/>
  <c r="C102" i="2"/>
  <c r="E94" i="2"/>
  <c r="C94" i="2"/>
  <c r="E86" i="2"/>
  <c r="C86" i="2"/>
  <c r="C74" i="2"/>
  <c r="E74" i="2"/>
  <c r="C76" i="2"/>
  <c r="E76" i="2"/>
  <c r="C60" i="2"/>
  <c r="E60" i="2"/>
  <c r="C87" i="2"/>
  <c r="E87" i="2"/>
  <c r="C79" i="2"/>
  <c r="E79" i="2"/>
  <c r="E69" i="2"/>
  <c r="C69" i="2"/>
  <c r="E57" i="2"/>
  <c r="C57" i="2"/>
  <c r="E51" i="2"/>
  <c r="C51" i="2"/>
  <c r="E47" i="2"/>
  <c r="C47" i="2"/>
  <c r="E39" i="2"/>
  <c r="C39" i="2"/>
  <c r="E31" i="2"/>
  <c r="C31" i="2"/>
  <c r="C42" i="2"/>
  <c r="E42" i="2"/>
  <c r="C34" i="2"/>
  <c r="E34" i="2"/>
  <c r="C26" i="2"/>
  <c r="E26" i="2"/>
  <c r="E17" i="2"/>
  <c r="E20" i="2"/>
  <c r="E21" i="2"/>
  <c r="E22" i="2"/>
  <c r="E25" i="2"/>
  <c r="E19" i="2"/>
  <c r="E23" i="2"/>
  <c r="E18" i="2"/>
  <c r="E16" i="2"/>
  <c r="D16" i="2"/>
  <c r="I16" i="2" s="1"/>
  <c r="E24" i="2"/>
  <c r="C16" i="2"/>
  <c r="C17" i="2"/>
  <c r="C18" i="2"/>
  <c r="K16" i="2" l="1"/>
  <c r="C19" i="2"/>
  <c r="C20" i="2" l="1"/>
  <c r="C21" i="2" l="1"/>
  <c r="C22" i="2" l="1"/>
  <c r="C23" i="2" l="1"/>
  <c r="C24" i="2"/>
  <c r="C25" i="2" l="1"/>
  <c r="F16" i="2" l="1"/>
  <c r="G16" i="2" l="1"/>
  <c r="H16" i="2" s="1"/>
  <c r="J16" i="2" s="1"/>
  <c r="D17" i="2" l="1"/>
  <c r="F17" i="2" s="1"/>
  <c r="I17" i="2" l="1"/>
  <c r="G17" i="2"/>
  <c r="K17" i="2" l="1"/>
  <c r="H17" i="2"/>
  <c r="J17" i="2" s="1"/>
  <c r="D18" i="2" l="1"/>
  <c r="I18" i="2" s="1"/>
  <c r="F18" i="2" l="1"/>
  <c r="K18" i="2"/>
  <c r="G18" i="2" l="1"/>
  <c r="H18" i="2" s="1"/>
  <c r="J18" i="2" s="1"/>
  <c r="D19" i="2" l="1"/>
  <c r="F19" i="2" s="1"/>
  <c r="I19" i="2" l="1"/>
  <c r="K19" i="2" s="1"/>
  <c r="G19" i="2"/>
  <c r="H19" i="2" l="1"/>
  <c r="J19" i="2" s="1"/>
  <c r="D20" i="2" s="1"/>
  <c r="I20" i="2" l="1"/>
  <c r="K20" i="2" s="1"/>
  <c r="F20" i="2"/>
  <c r="G20" i="2" s="1"/>
  <c r="H20" i="2" s="1"/>
  <c r="J20" i="2" s="1"/>
  <c r="D21" i="2" l="1"/>
  <c r="F21" i="2" l="1"/>
  <c r="G21" i="2" s="1"/>
  <c r="I21" i="2"/>
  <c r="H21" i="2" l="1"/>
  <c r="J21" i="2" s="1"/>
  <c r="D22" i="2" s="1"/>
  <c r="K21" i="2"/>
  <c r="F22" i="2" l="1"/>
  <c r="G22" i="2" s="1"/>
  <c r="I22" i="2"/>
  <c r="K22" i="2" s="1"/>
  <c r="H22" i="2" l="1"/>
  <c r="J22" i="2" s="1"/>
  <c r="D23" i="2" s="1"/>
  <c r="F23" i="2" s="1"/>
  <c r="G23" i="2" s="1"/>
  <c r="I23" i="2" l="1"/>
  <c r="K23" i="2" s="1"/>
  <c r="H23" i="2" l="1"/>
  <c r="J23" i="2" s="1"/>
  <c r="D24" i="2" s="1"/>
  <c r="F24" i="2" s="1"/>
  <c r="G24" i="2" s="1"/>
  <c r="I24" i="2" l="1"/>
  <c r="K24" i="2" s="1"/>
  <c r="H24" i="2" l="1"/>
  <c r="J24" i="2" s="1"/>
  <c r="D25" i="2" s="1"/>
  <c r="F25" i="2" s="1"/>
  <c r="G25" i="2" s="1"/>
  <c r="I25" i="2" l="1"/>
  <c r="K25" i="2" s="1"/>
  <c r="H25" i="2"/>
  <c r="J25" i="2" s="1"/>
  <c r="D26" i="2" s="1"/>
  <c r="F26" i="2" s="1"/>
  <c r="I26" i="2" l="1"/>
  <c r="K26" i="2" s="1"/>
  <c r="G26" i="2"/>
  <c r="H26" i="2" l="1"/>
  <c r="J26" i="2" s="1"/>
  <c r="D27" i="2" s="1"/>
  <c r="F27" i="2" s="1"/>
  <c r="I27" i="2" l="1"/>
  <c r="K27" i="2" s="1"/>
  <c r="G27" i="2"/>
  <c r="H27" i="2" l="1"/>
  <c r="J27" i="2" s="1"/>
  <c r="D28" i="2" s="1"/>
  <c r="F28" i="2" l="1"/>
  <c r="I28" i="2"/>
  <c r="K28" i="2" s="1"/>
  <c r="G28" i="2" l="1"/>
  <c r="H28" i="2" l="1"/>
  <c r="J28" i="2" s="1"/>
  <c r="D29" i="2" s="1"/>
  <c r="I29" i="2" l="1"/>
  <c r="K29" i="2" s="1"/>
  <c r="F29" i="2"/>
  <c r="G29" i="2" l="1"/>
  <c r="H29" i="2" l="1"/>
  <c r="J29" i="2" s="1"/>
  <c r="D30" i="2" s="1"/>
  <c r="I30" i="2" l="1"/>
  <c r="K30" i="2" s="1"/>
  <c r="F30" i="2"/>
  <c r="G30" i="2" l="1"/>
  <c r="H30" i="2" l="1"/>
  <c r="J30" i="2" s="1"/>
  <c r="D31" i="2" s="1"/>
  <c r="I31" i="2" l="1"/>
  <c r="K31" i="2" s="1"/>
  <c r="F31" i="2"/>
  <c r="G31" i="2" l="1"/>
  <c r="H31" i="2" l="1"/>
  <c r="J31" i="2" s="1"/>
  <c r="D32" i="2" s="1"/>
  <c r="I32" i="2" l="1"/>
  <c r="K32" i="2" s="1"/>
  <c r="F32" i="2"/>
  <c r="G32" i="2" l="1"/>
  <c r="H32" i="2" l="1"/>
  <c r="J32" i="2" s="1"/>
  <c r="D33" i="2" s="1"/>
  <c r="F33" i="2" l="1"/>
  <c r="I33" i="2"/>
  <c r="K33" i="2" s="1"/>
  <c r="G33" i="2" l="1"/>
  <c r="H33" i="2" s="1"/>
  <c r="J33" i="2" s="1"/>
  <c r="D34" i="2" s="1"/>
  <c r="I34" i="2" l="1"/>
  <c r="K34" i="2" s="1"/>
  <c r="F34" i="2"/>
  <c r="G34" i="2" l="1"/>
  <c r="H34" i="2" s="1"/>
  <c r="J34" i="2" s="1"/>
  <c r="D35" i="2" s="1"/>
  <c r="I35" i="2" l="1"/>
  <c r="K35" i="2" s="1"/>
  <c r="F35" i="2"/>
  <c r="G35" i="2" l="1"/>
  <c r="H35" i="2" s="1"/>
  <c r="J35" i="2" s="1"/>
  <c r="D36" i="2" s="1"/>
  <c r="I36" i="2" l="1"/>
  <c r="K36" i="2" s="1"/>
  <c r="F36" i="2"/>
  <c r="G36" i="2" l="1"/>
  <c r="H36" i="2" s="1"/>
  <c r="J36" i="2" s="1"/>
  <c r="D37" i="2" s="1"/>
  <c r="I37" i="2" l="1"/>
  <c r="K37" i="2" s="1"/>
  <c r="F37" i="2"/>
  <c r="G37" i="2" l="1"/>
  <c r="H37" i="2" s="1"/>
  <c r="J37" i="2" s="1"/>
  <c r="D38" i="2" s="1"/>
  <c r="I38" i="2" l="1"/>
  <c r="K38" i="2" s="1"/>
  <c r="F38" i="2"/>
  <c r="G38" i="2" l="1"/>
  <c r="H38" i="2" s="1"/>
  <c r="J38" i="2" s="1"/>
  <c r="D39" i="2" s="1"/>
  <c r="I39" i="2" l="1"/>
  <c r="K39" i="2" s="1"/>
  <c r="F39" i="2"/>
  <c r="G39" i="2" l="1"/>
  <c r="H39" i="2" s="1"/>
  <c r="J39" i="2" s="1"/>
  <c r="D40" i="2" s="1"/>
  <c r="I40" i="2" l="1"/>
  <c r="K40" i="2" s="1"/>
  <c r="F40" i="2"/>
  <c r="G40" i="2" l="1"/>
  <c r="H40" i="2" s="1"/>
  <c r="J40" i="2" s="1"/>
  <c r="D41" i="2" s="1"/>
  <c r="I41" i="2" l="1"/>
  <c r="K41" i="2" s="1"/>
  <c r="F41" i="2"/>
  <c r="G41" i="2" l="1"/>
  <c r="H41" i="2" s="1"/>
  <c r="J41" i="2" s="1"/>
  <c r="D42" i="2" s="1"/>
  <c r="I42" i="2" l="1"/>
  <c r="K42" i="2" s="1"/>
  <c r="F42" i="2"/>
  <c r="G42" i="2" l="1"/>
  <c r="H42" i="2" s="1"/>
  <c r="J42" i="2" s="1"/>
  <c r="D43" i="2" s="1"/>
  <c r="I43" i="2" l="1"/>
  <c r="K43" i="2" s="1"/>
  <c r="F43" i="2"/>
  <c r="G43" i="2" l="1"/>
  <c r="H43" i="2" s="1"/>
  <c r="J43" i="2" s="1"/>
  <c r="D44" i="2" s="1"/>
  <c r="F44" i="2" l="1"/>
  <c r="I44" i="2"/>
  <c r="K44" i="2" s="1"/>
  <c r="G44" i="2" l="1"/>
  <c r="H44" i="2" s="1"/>
  <c r="J44" i="2" s="1"/>
  <c r="D45" i="2" s="1"/>
  <c r="I45" i="2" l="1"/>
  <c r="K45" i="2" s="1"/>
  <c r="F45" i="2"/>
  <c r="G45" i="2" l="1"/>
  <c r="H45" i="2" s="1"/>
  <c r="J45" i="2" s="1"/>
  <c r="D46" i="2" s="1"/>
  <c r="F46" i="2" l="1"/>
  <c r="I46" i="2"/>
  <c r="K46" i="2" s="1"/>
  <c r="G46" i="2" l="1"/>
  <c r="H46" i="2" s="1"/>
  <c r="J46" i="2" s="1"/>
  <c r="D47" i="2" s="1"/>
  <c r="I47" i="2" l="1"/>
  <c r="K47" i="2" s="1"/>
  <c r="F47" i="2"/>
  <c r="G47" i="2" l="1"/>
  <c r="H47" i="2" s="1"/>
  <c r="J47" i="2" s="1"/>
  <c r="D48" i="2" s="1"/>
  <c r="I48" i="2" l="1"/>
  <c r="K48" i="2" s="1"/>
  <c r="F48" i="2"/>
  <c r="G48" i="2" l="1"/>
  <c r="H48" i="2" s="1"/>
  <c r="J48" i="2" s="1"/>
  <c r="D49" i="2" s="1"/>
  <c r="F49" i="2" l="1"/>
  <c r="I49" i="2"/>
  <c r="K49" i="2" s="1"/>
  <c r="G49" i="2" l="1"/>
  <c r="H49" i="2" s="1"/>
  <c r="J49" i="2" s="1"/>
  <c r="D50" i="2" s="1"/>
  <c r="I50" i="2" l="1"/>
  <c r="K50" i="2" s="1"/>
  <c r="F50" i="2"/>
  <c r="G50" i="2" l="1"/>
  <c r="H50" i="2" s="1"/>
  <c r="J50" i="2" s="1"/>
  <c r="D51" i="2" s="1"/>
  <c r="I51" i="2" l="1"/>
  <c r="K51" i="2" s="1"/>
  <c r="F51" i="2"/>
  <c r="G51" i="2" l="1"/>
  <c r="H51" i="2" s="1"/>
  <c r="J51" i="2" s="1"/>
  <c r="D52" i="2" s="1"/>
  <c r="I52" i="2" l="1"/>
  <c r="K52" i="2" s="1"/>
  <c r="F52" i="2"/>
  <c r="G52" i="2" l="1"/>
  <c r="H52" i="2" s="1"/>
  <c r="J52" i="2" s="1"/>
  <c r="D53" i="2" s="1"/>
  <c r="I53" i="2" l="1"/>
  <c r="K53" i="2" s="1"/>
  <c r="F53" i="2"/>
  <c r="G53" i="2" l="1"/>
  <c r="H53" i="2" s="1"/>
  <c r="J53" i="2" s="1"/>
  <c r="D54" i="2" s="1"/>
  <c r="I54" i="2" l="1"/>
  <c r="K54" i="2" s="1"/>
  <c r="F54" i="2"/>
  <c r="G54" i="2" l="1"/>
  <c r="H54" i="2" s="1"/>
  <c r="J54" i="2" s="1"/>
  <c r="D55" i="2" s="1"/>
  <c r="I55" i="2" l="1"/>
  <c r="K55" i="2" s="1"/>
  <c r="F55" i="2"/>
  <c r="G55" i="2" l="1"/>
  <c r="H55" i="2" s="1"/>
  <c r="J55" i="2" s="1"/>
  <c r="D56" i="2" s="1"/>
  <c r="I56" i="2" l="1"/>
  <c r="K56" i="2" s="1"/>
  <c r="F56" i="2"/>
  <c r="G56" i="2" l="1"/>
  <c r="H56" i="2" s="1"/>
  <c r="J56" i="2" s="1"/>
  <c r="D57" i="2" s="1"/>
  <c r="F57" i="2" l="1"/>
  <c r="I57" i="2"/>
  <c r="K57" i="2" s="1"/>
  <c r="G57" i="2" l="1"/>
  <c r="H57" i="2" s="1"/>
  <c r="J57" i="2" s="1"/>
  <c r="D58" i="2" s="1"/>
  <c r="I58" i="2" l="1"/>
  <c r="K58" i="2" s="1"/>
  <c r="F58" i="2"/>
  <c r="G58" i="2" l="1"/>
  <c r="H58" i="2" s="1"/>
  <c r="J58" i="2" s="1"/>
  <c r="D59" i="2" s="1"/>
  <c r="I59" i="2" l="1"/>
  <c r="K59" i="2" s="1"/>
  <c r="F59" i="2"/>
  <c r="G59" i="2" l="1"/>
  <c r="H59" i="2" s="1"/>
  <c r="J59" i="2" s="1"/>
  <c r="D60" i="2" s="1"/>
  <c r="I60" i="2" l="1"/>
  <c r="K60" i="2" s="1"/>
  <c r="F60" i="2"/>
  <c r="G60" i="2" l="1"/>
  <c r="H60" i="2" s="1"/>
  <c r="J60" i="2" s="1"/>
  <c r="D61" i="2" s="1"/>
  <c r="I61" i="2" l="1"/>
  <c r="K61" i="2" s="1"/>
  <c r="F61" i="2"/>
  <c r="G61" i="2" l="1"/>
  <c r="H61" i="2" s="1"/>
  <c r="J61" i="2" s="1"/>
  <c r="D62" i="2" s="1"/>
  <c r="I62" i="2" l="1"/>
  <c r="K62" i="2" s="1"/>
  <c r="F62" i="2"/>
  <c r="G62" i="2" l="1"/>
  <c r="H62" i="2" s="1"/>
  <c r="J62" i="2" s="1"/>
  <c r="D63" i="2" s="1"/>
  <c r="F63" i="2" l="1"/>
  <c r="I63" i="2"/>
  <c r="K63" i="2" s="1"/>
  <c r="G63" i="2" l="1"/>
  <c r="H63" i="2" s="1"/>
  <c r="J63" i="2" s="1"/>
  <c r="D64" i="2" s="1"/>
  <c r="I64" i="2" l="1"/>
  <c r="K64" i="2" s="1"/>
  <c r="F64" i="2"/>
  <c r="G64" i="2" l="1"/>
  <c r="H64" i="2" s="1"/>
  <c r="J64" i="2" s="1"/>
  <c r="D65" i="2" s="1"/>
  <c r="F65" i="2" l="1"/>
  <c r="I65" i="2"/>
  <c r="K65" i="2" s="1"/>
  <c r="G65" i="2" l="1"/>
  <c r="H65" i="2" s="1"/>
  <c r="J65" i="2" s="1"/>
  <c r="D66" i="2" s="1"/>
  <c r="F66" i="2" l="1"/>
  <c r="I66" i="2"/>
  <c r="K66" i="2" s="1"/>
  <c r="G66" i="2" l="1"/>
  <c r="H66" i="2" s="1"/>
  <c r="J66" i="2" s="1"/>
  <c r="D67" i="2" s="1"/>
  <c r="I67" i="2" l="1"/>
  <c r="K67" i="2" s="1"/>
  <c r="F67" i="2"/>
  <c r="G67" i="2" l="1"/>
  <c r="H67" i="2" s="1"/>
  <c r="J67" i="2" s="1"/>
  <c r="D68" i="2" s="1"/>
  <c r="I68" i="2" l="1"/>
  <c r="K68" i="2" s="1"/>
  <c r="F68" i="2"/>
  <c r="G68" i="2" l="1"/>
  <c r="H68" i="2" s="1"/>
  <c r="J68" i="2" s="1"/>
  <c r="D69" i="2" s="1"/>
  <c r="I69" i="2" l="1"/>
  <c r="K69" i="2" s="1"/>
  <c r="F69" i="2"/>
  <c r="G69" i="2" l="1"/>
  <c r="H69" i="2" s="1"/>
  <c r="J69" i="2" s="1"/>
  <c r="D70" i="2" s="1"/>
  <c r="I70" i="2" l="1"/>
  <c r="K70" i="2" s="1"/>
  <c r="F70" i="2"/>
  <c r="G70" i="2" l="1"/>
  <c r="H70" i="2" s="1"/>
  <c r="J70" i="2" s="1"/>
  <c r="D71" i="2" s="1"/>
  <c r="I71" i="2" l="1"/>
  <c r="K71" i="2" s="1"/>
  <c r="F71" i="2"/>
  <c r="G71" i="2" l="1"/>
  <c r="H71" i="2" s="1"/>
  <c r="J71" i="2" s="1"/>
  <c r="D72" i="2" s="1"/>
  <c r="I72" i="2" l="1"/>
  <c r="K72" i="2" s="1"/>
  <c r="F72" i="2"/>
  <c r="G72" i="2" l="1"/>
  <c r="H72" i="2" s="1"/>
  <c r="J72" i="2" s="1"/>
  <c r="D73" i="2" s="1"/>
  <c r="I73" i="2" l="1"/>
  <c r="K73" i="2" s="1"/>
  <c r="F73" i="2"/>
  <c r="G73" i="2" l="1"/>
  <c r="H73" i="2" s="1"/>
  <c r="J73" i="2" s="1"/>
  <c r="D74" i="2" s="1"/>
  <c r="I74" i="2" l="1"/>
  <c r="K74" i="2" s="1"/>
  <c r="F74" i="2"/>
  <c r="G74" i="2" l="1"/>
  <c r="H74" i="2" s="1"/>
  <c r="J74" i="2" s="1"/>
  <c r="D75" i="2" s="1"/>
  <c r="I75" i="2" l="1"/>
  <c r="K75" i="2" s="1"/>
  <c r="F75" i="2"/>
  <c r="G75" i="2" l="1"/>
  <c r="H75" i="2" s="1"/>
  <c r="J75" i="2" s="1"/>
  <c r="D76" i="2" s="1"/>
  <c r="I76" i="2" l="1"/>
  <c r="K76" i="2" s="1"/>
  <c r="F76" i="2"/>
  <c r="G76" i="2" l="1"/>
  <c r="H76" i="2" s="1"/>
  <c r="J76" i="2" s="1"/>
  <c r="D77" i="2" s="1"/>
  <c r="I77" i="2" l="1"/>
  <c r="K77" i="2" s="1"/>
  <c r="F77" i="2"/>
  <c r="G77" i="2" l="1"/>
  <c r="H77" i="2" s="1"/>
  <c r="J77" i="2" s="1"/>
  <c r="D78" i="2" s="1"/>
  <c r="F78" i="2" l="1"/>
  <c r="I78" i="2"/>
  <c r="K78" i="2" s="1"/>
  <c r="G78" i="2" l="1"/>
  <c r="H78" i="2" s="1"/>
  <c r="J78" i="2" s="1"/>
  <c r="D79" i="2" s="1"/>
  <c r="I79" i="2" l="1"/>
  <c r="K79" i="2" s="1"/>
  <c r="F79" i="2"/>
  <c r="G79" i="2" l="1"/>
  <c r="H79" i="2" s="1"/>
  <c r="J79" i="2" s="1"/>
  <c r="D80" i="2" s="1"/>
  <c r="I80" i="2" l="1"/>
  <c r="K80" i="2" s="1"/>
  <c r="F80" i="2"/>
  <c r="G80" i="2" l="1"/>
  <c r="H80" i="2" s="1"/>
  <c r="J80" i="2" s="1"/>
  <c r="D81" i="2" s="1"/>
  <c r="I81" i="2" l="1"/>
  <c r="K81" i="2" s="1"/>
  <c r="F81" i="2"/>
  <c r="G81" i="2" l="1"/>
  <c r="H81" i="2" s="1"/>
  <c r="J81" i="2" s="1"/>
  <c r="D82" i="2" s="1"/>
  <c r="I82" i="2" l="1"/>
  <c r="K82" i="2" s="1"/>
  <c r="F82" i="2"/>
  <c r="G82" i="2" l="1"/>
  <c r="H82" i="2" s="1"/>
  <c r="J82" i="2" s="1"/>
  <c r="D83" i="2" s="1"/>
  <c r="I83" i="2" l="1"/>
  <c r="K83" i="2" s="1"/>
  <c r="F83" i="2"/>
  <c r="G83" i="2" l="1"/>
  <c r="H83" i="2" s="1"/>
  <c r="J83" i="2" s="1"/>
  <c r="D84" i="2" s="1"/>
  <c r="I84" i="2" l="1"/>
  <c r="K84" i="2" s="1"/>
  <c r="F84" i="2"/>
  <c r="G84" i="2" l="1"/>
  <c r="H84" i="2" s="1"/>
  <c r="J84" i="2" s="1"/>
  <c r="D85" i="2" s="1"/>
  <c r="F85" i="2" l="1"/>
  <c r="I85" i="2"/>
  <c r="K85" i="2" s="1"/>
  <c r="G85" i="2" l="1"/>
  <c r="H85" i="2" s="1"/>
  <c r="J85" i="2" s="1"/>
  <c r="D86" i="2" s="1"/>
  <c r="I86" i="2" l="1"/>
  <c r="K86" i="2" s="1"/>
  <c r="F86" i="2"/>
  <c r="G86" i="2" l="1"/>
  <c r="H86" i="2" s="1"/>
  <c r="J86" i="2" s="1"/>
  <c r="D87" i="2" s="1"/>
  <c r="I87" i="2" l="1"/>
  <c r="K87" i="2" s="1"/>
  <c r="F87" i="2"/>
  <c r="G87" i="2" l="1"/>
  <c r="H87" i="2" s="1"/>
  <c r="J87" i="2" s="1"/>
  <c r="D88" i="2" s="1"/>
  <c r="I88" i="2" l="1"/>
  <c r="K88" i="2" s="1"/>
  <c r="F88" i="2"/>
  <c r="G88" i="2" l="1"/>
  <c r="H88" i="2" s="1"/>
  <c r="J88" i="2" s="1"/>
  <c r="D89" i="2" s="1"/>
  <c r="I89" i="2" l="1"/>
  <c r="K89" i="2" s="1"/>
  <c r="F89" i="2"/>
  <c r="G89" i="2" l="1"/>
  <c r="H89" i="2" s="1"/>
  <c r="J89" i="2" s="1"/>
  <c r="D90" i="2" s="1"/>
  <c r="I90" i="2" l="1"/>
  <c r="K90" i="2" s="1"/>
  <c r="F90" i="2"/>
  <c r="G90" i="2" l="1"/>
  <c r="H90" i="2" s="1"/>
  <c r="J90" i="2" s="1"/>
  <c r="D91" i="2" s="1"/>
  <c r="I91" i="2" l="1"/>
  <c r="K91" i="2" s="1"/>
  <c r="F91" i="2"/>
  <c r="G91" i="2" l="1"/>
  <c r="H91" i="2" s="1"/>
  <c r="J91" i="2" s="1"/>
  <c r="D92" i="2" s="1"/>
  <c r="I92" i="2" l="1"/>
  <c r="K92" i="2" s="1"/>
  <c r="F92" i="2"/>
  <c r="G92" i="2" l="1"/>
  <c r="H92" i="2" s="1"/>
  <c r="J92" i="2" s="1"/>
  <c r="D93" i="2" s="1"/>
  <c r="I93" i="2" l="1"/>
  <c r="K93" i="2" s="1"/>
  <c r="F93" i="2"/>
  <c r="G93" i="2" l="1"/>
  <c r="H93" i="2" s="1"/>
  <c r="J93" i="2" s="1"/>
  <c r="D94" i="2" s="1"/>
  <c r="I94" i="2" l="1"/>
  <c r="K94" i="2" s="1"/>
  <c r="F94" i="2"/>
  <c r="G94" i="2" l="1"/>
  <c r="H94" i="2" s="1"/>
  <c r="J94" i="2" s="1"/>
  <c r="D95" i="2" s="1"/>
  <c r="I95" i="2" l="1"/>
  <c r="K95" i="2" s="1"/>
  <c r="F95" i="2"/>
  <c r="G95" i="2" l="1"/>
  <c r="H95" i="2" s="1"/>
  <c r="J95" i="2" s="1"/>
  <c r="D96" i="2" s="1"/>
  <c r="I96" i="2" l="1"/>
  <c r="K96" i="2" s="1"/>
  <c r="F96" i="2"/>
  <c r="G96" i="2" l="1"/>
  <c r="H96" i="2" s="1"/>
  <c r="J96" i="2" s="1"/>
  <c r="D97" i="2" s="1"/>
  <c r="I97" i="2" l="1"/>
  <c r="K97" i="2" s="1"/>
  <c r="F97" i="2"/>
  <c r="G97" i="2" l="1"/>
  <c r="H97" i="2" s="1"/>
  <c r="J97" i="2" s="1"/>
  <c r="D98" i="2" s="1"/>
  <c r="I98" i="2" l="1"/>
  <c r="K98" i="2" s="1"/>
  <c r="F98" i="2"/>
  <c r="G98" i="2" l="1"/>
  <c r="H98" i="2" s="1"/>
  <c r="J98" i="2" s="1"/>
  <c r="D99" i="2" s="1"/>
  <c r="I99" i="2" l="1"/>
  <c r="K99" i="2" s="1"/>
  <c r="F99" i="2"/>
  <c r="G99" i="2" l="1"/>
  <c r="H99" i="2" s="1"/>
  <c r="J99" i="2" s="1"/>
  <c r="D100" i="2" s="1"/>
  <c r="I100" i="2" l="1"/>
  <c r="K100" i="2" s="1"/>
  <c r="F100" i="2"/>
  <c r="G100" i="2" l="1"/>
  <c r="H100" i="2" s="1"/>
  <c r="J100" i="2" s="1"/>
  <c r="D101" i="2" s="1"/>
  <c r="I101" i="2" l="1"/>
  <c r="K101" i="2" s="1"/>
  <c r="F101" i="2"/>
  <c r="G101" i="2" l="1"/>
  <c r="H101" i="2" s="1"/>
  <c r="J101" i="2" s="1"/>
  <c r="D102" i="2" s="1"/>
  <c r="I102" i="2" l="1"/>
  <c r="K102" i="2" s="1"/>
  <c r="F102" i="2"/>
  <c r="G102" i="2" l="1"/>
  <c r="H102" i="2" s="1"/>
  <c r="J102" i="2" s="1"/>
  <c r="D103" i="2" s="1"/>
  <c r="I103" i="2" l="1"/>
  <c r="K103" i="2" s="1"/>
  <c r="F103" i="2"/>
  <c r="G103" i="2" l="1"/>
  <c r="H103" i="2" s="1"/>
  <c r="J103" i="2" s="1"/>
  <c r="D104" i="2" s="1"/>
  <c r="I104" i="2" l="1"/>
  <c r="K104" i="2" s="1"/>
  <c r="F104" i="2"/>
  <c r="G104" i="2" l="1"/>
  <c r="H104" i="2" s="1"/>
  <c r="J104" i="2" s="1"/>
  <c r="D105" i="2" s="1"/>
  <c r="I105" i="2" l="1"/>
  <c r="K105" i="2" s="1"/>
  <c r="F105" i="2"/>
  <c r="G105" i="2" l="1"/>
  <c r="H105" i="2" s="1"/>
  <c r="J105" i="2" s="1"/>
  <c r="D106" i="2" s="1"/>
  <c r="F106" i="2" l="1"/>
  <c r="I106" i="2"/>
  <c r="K106" i="2" s="1"/>
  <c r="G106" i="2" l="1"/>
  <c r="H106" i="2" s="1"/>
  <c r="J106" i="2" s="1"/>
  <c r="D107" i="2" s="1"/>
  <c r="I107" i="2" l="1"/>
  <c r="K107" i="2" s="1"/>
  <c r="F107" i="2"/>
  <c r="G107" i="2" l="1"/>
  <c r="H107" i="2" s="1"/>
  <c r="J107" i="2" s="1"/>
  <c r="D108" i="2" s="1"/>
  <c r="I108" i="2" l="1"/>
  <c r="K108" i="2" s="1"/>
  <c r="F108" i="2"/>
  <c r="G108" i="2" l="1"/>
  <c r="H108" i="2" s="1"/>
  <c r="J108" i="2" s="1"/>
  <c r="D109" i="2" s="1"/>
  <c r="I109" i="2" l="1"/>
  <c r="K109" i="2" s="1"/>
  <c r="F109" i="2"/>
  <c r="G109" i="2" l="1"/>
  <c r="H109" i="2" s="1"/>
  <c r="J109" i="2" s="1"/>
  <c r="D110" i="2" s="1"/>
  <c r="I110" i="2" l="1"/>
  <c r="K110" i="2" s="1"/>
  <c r="F110" i="2"/>
  <c r="G110" i="2" l="1"/>
  <c r="H110" i="2" s="1"/>
  <c r="J110" i="2" s="1"/>
  <c r="D111" i="2" s="1"/>
  <c r="I111" i="2" l="1"/>
  <c r="K111" i="2" s="1"/>
  <c r="F111" i="2"/>
  <c r="G111" i="2" l="1"/>
  <c r="H111" i="2" s="1"/>
  <c r="J111" i="2" s="1"/>
  <c r="D112" i="2" s="1"/>
  <c r="I112" i="2" l="1"/>
  <c r="K112" i="2" s="1"/>
  <c r="F112" i="2"/>
  <c r="G112" i="2" l="1"/>
  <c r="H112" i="2" s="1"/>
  <c r="J112" i="2" s="1"/>
  <c r="D113" i="2" s="1"/>
  <c r="I113" i="2" l="1"/>
  <c r="K113" i="2" s="1"/>
  <c r="F113" i="2"/>
  <c r="G113" i="2" l="1"/>
  <c r="H113" i="2" s="1"/>
  <c r="J113" i="2" s="1"/>
  <c r="D114" i="2" s="1"/>
  <c r="I114" i="2" l="1"/>
  <c r="K114" i="2" s="1"/>
  <c r="F114" i="2"/>
  <c r="G114" i="2" l="1"/>
  <c r="H114" i="2" s="1"/>
  <c r="J114" i="2" s="1"/>
  <c r="D115" i="2" s="1"/>
  <c r="F115" i="2" l="1"/>
  <c r="I115" i="2"/>
  <c r="K115" i="2" s="1"/>
  <c r="G115" i="2" l="1"/>
  <c r="H115" i="2" s="1"/>
  <c r="J115" i="2" s="1"/>
  <c r="D116" i="2" s="1"/>
  <c r="I116" i="2" l="1"/>
  <c r="K116" i="2" s="1"/>
  <c r="F116" i="2"/>
  <c r="G116" i="2" l="1"/>
  <c r="H116" i="2" s="1"/>
  <c r="J116" i="2" s="1"/>
  <c r="D117" i="2" s="1"/>
  <c r="F117" i="2" l="1"/>
  <c r="I117" i="2"/>
  <c r="K117" i="2" s="1"/>
  <c r="G117" i="2" l="1"/>
  <c r="H117" i="2" s="1"/>
  <c r="J117" i="2" s="1"/>
  <c r="D118" i="2" s="1"/>
  <c r="I118" i="2" l="1"/>
  <c r="K118" i="2" s="1"/>
  <c r="F118" i="2"/>
  <c r="G118" i="2" l="1"/>
  <c r="H118" i="2" s="1"/>
  <c r="J118" i="2" s="1"/>
  <c r="D119" i="2" s="1"/>
  <c r="I119" i="2" l="1"/>
  <c r="K119" i="2" s="1"/>
  <c r="F119" i="2"/>
  <c r="G119" i="2" l="1"/>
  <c r="H119" i="2" s="1"/>
  <c r="J119" i="2" s="1"/>
  <c r="D120" i="2" s="1"/>
  <c r="I120" i="2" l="1"/>
  <c r="K120" i="2" s="1"/>
  <c r="F120" i="2"/>
  <c r="G120" i="2" l="1"/>
  <c r="H120" i="2" s="1"/>
  <c r="J120" i="2" s="1"/>
  <c r="D121" i="2" s="1"/>
  <c r="I121" i="2" l="1"/>
  <c r="K121" i="2" s="1"/>
  <c r="F121" i="2"/>
  <c r="G121" i="2" l="1"/>
  <c r="H121" i="2" s="1"/>
  <c r="J121" i="2" s="1"/>
  <c r="D122" i="2" s="1"/>
  <c r="I122" i="2" l="1"/>
  <c r="K122" i="2" s="1"/>
  <c r="F122" i="2"/>
  <c r="G122" i="2" l="1"/>
  <c r="H122" i="2" s="1"/>
  <c r="J122" i="2" s="1"/>
  <c r="D123" i="2" s="1"/>
  <c r="F123" i="2" l="1"/>
  <c r="I123" i="2"/>
  <c r="K123" i="2" s="1"/>
  <c r="G123" i="2" l="1"/>
  <c r="H123" i="2" s="1"/>
  <c r="J123" i="2" s="1"/>
  <c r="D124" i="2" s="1"/>
  <c r="I124" i="2" l="1"/>
  <c r="K124" i="2" s="1"/>
  <c r="F124" i="2"/>
  <c r="G124" i="2" l="1"/>
  <c r="H124" i="2" s="1"/>
  <c r="J124" i="2" s="1"/>
  <c r="D125" i="2" s="1"/>
  <c r="I125" i="2" l="1"/>
  <c r="K125" i="2" s="1"/>
  <c r="F125" i="2"/>
  <c r="G125" i="2" l="1"/>
  <c r="H125" i="2" s="1"/>
  <c r="J125" i="2" s="1"/>
  <c r="D126" i="2" s="1"/>
  <c r="I126" i="2" l="1"/>
  <c r="K126" i="2" s="1"/>
  <c r="F126" i="2"/>
  <c r="G126" i="2" l="1"/>
  <c r="H126" i="2" s="1"/>
  <c r="J126" i="2" s="1"/>
  <c r="D127" i="2" s="1"/>
  <c r="F127" i="2" l="1"/>
  <c r="I127" i="2"/>
  <c r="K127" i="2" s="1"/>
  <c r="G127" i="2" l="1"/>
  <c r="H127" i="2" s="1"/>
  <c r="J127" i="2" s="1"/>
  <c r="D128" i="2" s="1"/>
  <c r="I128" i="2" l="1"/>
  <c r="K128" i="2" s="1"/>
  <c r="F128" i="2"/>
  <c r="G128" i="2" l="1"/>
  <c r="H128" i="2" s="1"/>
  <c r="J128" i="2" s="1"/>
  <c r="D129" i="2" s="1"/>
  <c r="I129" i="2" l="1"/>
  <c r="K129" i="2" s="1"/>
  <c r="F129" i="2"/>
  <c r="G129" i="2" l="1"/>
  <c r="H129" i="2" s="1"/>
  <c r="J129" i="2" s="1"/>
  <c r="D130" i="2" s="1"/>
  <c r="F130" i="2" l="1"/>
  <c r="I130" i="2"/>
  <c r="K130" i="2" s="1"/>
  <c r="G130" i="2" l="1"/>
  <c r="H130" i="2" s="1"/>
  <c r="J130" i="2" s="1"/>
  <c r="D131" i="2" s="1"/>
  <c r="I131" i="2" l="1"/>
  <c r="K131" i="2" s="1"/>
  <c r="F131" i="2"/>
  <c r="G131" i="2" l="1"/>
  <c r="H131" i="2" s="1"/>
  <c r="J131" i="2" s="1"/>
  <c r="D132" i="2" s="1"/>
  <c r="I132" i="2" l="1"/>
  <c r="K132" i="2" s="1"/>
  <c r="F132" i="2"/>
  <c r="G132" i="2" l="1"/>
  <c r="H132" i="2" s="1"/>
  <c r="J132" i="2" s="1"/>
  <c r="D133" i="2" s="1"/>
  <c r="I133" i="2" l="1"/>
  <c r="K133" i="2" s="1"/>
  <c r="F133" i="2"/>
  <c r="G133" i="2" l="1"/>
  <c r="H133" i="2" s="1"/>
  <c r="J133" i="2" s="1"/>
  <c r="D134" i="2" s="1"/>
  <c r="I134" i="2" l="1"/>
  <c r="K134" i="2" s="1"/>
  <c r="F134" i="2"/>
  <c r="G134" i="2" l="1"/>
  <c r="H134" i="2" s="1"/>
  <c r="J134" i="2" s="1"/>
  <c r="D135" i="2" s="1"/>
  <c r="I135" i="2" l="1"/>
  <c r="F135" i="2"/>
  <c r="K135" i="2" l="1"/>
  <c r="G135" i="2"/>
  <c r="H135" i="2" l="1"/>
  <c r="J135" i="2" s="1"/>
  <c r="D136" i="2" s="1"/>
  <c r="I136" i="2" l="1"/>
  <c r="F136" i="2"/>
  <c r="K136" i="2" l="1"/>
  <c r="G136" i="2"/>
  <c r="H136" i="2" l="1"/>
  <c r="J136" i="2" s="1"/>
  <c r="D137" i="2" s="1"/>
  <c r="F137" i="2" l="1"/>
  <c r="I137" i="2"/>
  <c r="G137" i="2" l="1"/>
  <c r="K137" i="2"/>
  <c r="H137" i="2" l="1"/>
  <c r="J137" i="2" s="1"/>
  <c r="D138" i="2" s="1"/>
  <c r="I138" i="2" l="1"/>
  <c r="F138" i="2"/>
  <c r="K138" i="2" l="1"/>
  <c r="G138" i="2"/>
  <c r="H138" i="2" l="1"/>
  <c r="J138" i="2" s="1"/>
  <c r="D139" i="2" s="1"/>
  <c r="F139" i="2" l="1"/>
  <c r="I139" i="2"/>
  <c r="G139" i="2" l="1"/>
  <c r="K139" i="2"/>
  <c r="H139" i="2" l="1"/>
  <c r="J139" i="2" s="1"/>
  <c r="D140" i="2" s="1"/>
  <c r="I140" i="2" l="1"/>
  <c r="F140" i="2"/>
  <c r="K140" i="2" l="1"/>
  <c r="G140" i="2"/>
  <c r="H140" i="2" s="1"/>
  <c r="J140" i="2" s="1"/>
  <c r="D141" i="2" s="1"/>
  <c r="I141" i="2" l="1"/>
  <c r="K141" i="2" s="1"/>
  <c r="F141" i="2"/>
  <c r="G141" i="2" l="1"/>
  <c r="H141" i="2" s="1"/>
  <c r="J141" i="2" s="1"/>
  <c r="D142" i="2" s="1"/>
  <c r="I142" i="2" l="1"/>
  <c r="K142" i="2" s="1"/>
  <c r="F142" i="2"/>
  <c r="G142" i="2" l="1"/>
  <c r="H142" i="2" s="1"/>
  <c r="J142" i="2" s="1"/>
  <c r="D143" i="2" s="1"/>
  <c r="I143" i="2" l="1"/>
  <c r="K143" i="2" s="1"/>
  <c r="F143" i="2"/>
  <c r="G143" i="2" l="1"/>
  <c r="H143" i="2" s="1"/>
  <c r="J143" i="2" s="1"/>
  <c r="D144" i="2" s="1"/>
  <c r="F144" i="2" l="1"/>
  <c r="I144" i="2"/>
  <c r="K144" i="2" s="1"/>
  <c r="G144" i="2" l="1"/>
  <c r="H144" i="2" s="1"/>
  <c r="J144" i="2" s="1"/>
  <c r="D145" i="2" s="1"/>
  <c r="F145" i="2" l="1"/>
  <c r="I145" i="2"/>
  <c r="K145" i="2" s="1"/>
  <c r="G145" i="2" l="1"/>
  <c r="H145" i="2" s="1"/>
  <c r="J145" i="2" s="1"/>
  <c r="D146" i="2" s="1"/>
  <c r="I146" i="2" l="1"/>
  <c r="K146" i="2" s="1"/>
  <c r="F146" i="2"/>
  <c r="G146" i="2" l="1"/>
  <c r="H146" i="2" s="1"/>
  <c r="J146" i="2" s="1"/>
  <c r="D147" i="2" s="1"/>
  <c r="I147" i="2" l="1"/>
  <c r="K147" i="2" s="1"/>
  <c r="F147" i="2"/>
  <c r="G147" i="2" l="1"/>
  <c r="H147" i="2" s="1"/>
  <c r="J147" i="2" s="1"/>
  <c r="D148" i="2" s="1"/>
  <c r="I148" i="2" l="1"/>
  <c r="K148" i="2" s="1"/>
  <c r="F148" i="2"/>
  <c r="G148" i="2" l="1"/>
  <c r="H148" i="2" s="1"/>
  <c r="J148" i="2" s="1"/>
  <c r="D149" i="2" s="1"/>
  <c r="I149" i="2" l="1"/>
  <c r="K149" i="2" s="1"/>
  <c r="F149" i="2"/>
  <c r="G149" i="2" l="1"/>
  <c r="H149" i="2" s="1"/>
  <c r="J149" i="2" s="1"/>
  <c r="D150" i="2" s="1"/>
  <c r="I150" i="2" l="1"/>
  <c r="K150" i="2" s="1"/>
  <c r="F150" i="2"/>
  <c r="G150" i="2" l="1"/>
  <c r="H150" i="2" s="1"/>
  <c r="J150" i="2" s="1"/>
  <c r="D151" i="2" s="1"/>
  <c r="F151" i="2" l="1"/>
  <c r="I151" i="2"/>
  <c r="K151" i="2" s="1"/>
  <c r="G151" i="2" l="1"/>
  <c r="H151" i="2" s="1"/>
  <c r="J151" i="2" s="1"/>
  <c r="D152" i="2" s="1"/>
  <c r="F152" i="2" l="1"/>
  <c r="I152" i="2"/>
  <c r="K152" i="2" s="1"/>
  <c r="G152" i="2" l="1"/>
  <c r="H152" i="2" s="1"/>
  <c r="J152" i="2" s="1"/>
  <c r="D153" i="2" s="1"/>
  <c r="I153" i="2" l="1"/>
  <c r="K153" i="2" s="1"/>
  <c r="F153" i="2"/>
  <c r="G153" i="2" l="1"/>
  <c r="H153" i="2" s="1"/>
  <c r="J153" i="2" s="1"/>
  <c r="D154" i="2" s="1"/>
  <c r="I154" i="2" l="1"/>
  <c r="K154" i="2" s="1"/>
  <c r="F154" i="2"/>
  <c r="G154" i="2" l="1"/>
  <c r="H154" i="2" s="1"/>
  <c r="J154" i="2" s="1"/>
  <c r="D155" i="2" s="1"/>
  <c r="I155" i="2" l="1"/>
  <c r="K155" i="2" s="1"/>
  <c r="F155" i="2"/>
  <c r="G155" i="2" l="1"/>
  <c r="H155" i="2" s="1"/>
  <c r="J155" i="2" s="1"/>
  <c r="D156" i="2" s="1"/>
  <c r="I156" i="2" l="1"/>
  <c r="K156" i="2" s="1"/>
  <c r="F156" i="2"/>
  <c r="G156" i="2" l="1"/>
  <c r="H156" i="2" s="1"/>
  <c r="J156" i="2" s="1"/>
  <c r="D157" i="2" s="1"/>
  <c r="F157" i="2" l="1"/>
  <c r="I157" i="2"/>
  <c r="K157" i="2" s="1"/>
  <c r="G157" i="2" l="1"/>
  <c r="H157" i="2" s="1"/>
  <c r="J157" i="2" s="1"/>
  <c r="D158" i="2" s="1"/>
  <c r="I158" i="2" l="1"/>
  <c r="K158" i="2" s="1"/>
  <c r="F158" i="2"/>
  <c r="G158" i="2" l="1"/>
  <c r="H158" i="2" s="1"/>
  <c r="J158" i="2" s="1"/>
  <c r="D159" i="2" s="1"/>
  <c r="I159" i="2" l="1"/>
  <c r="K159" i="2" s="1"/>
  <c r="F159" i="2"/>
  <c r="G159" i="2" l="1"/>
  <c r="H159" i="2" s="1"/>
  <c r="J159" i="2" s="1"/>
  <c r="D160" i="2" s="1"/>
  <c r="F160" i="2" l="1"/>
  <c r="I160" i="2"/>
  <c r="K160" i="2" s="1"/>
  <c r="G160" i="2" l="1"/>
  <c r="H160" i="2" s="1"/>
  <c r="J160" i="2" s="1"/>
  <c r="D161" i="2" s="1"/>
  <c r="I161" i="2" l="1"/>
  <c r="K161" i="2" s="1"/>
  <c r="F161" i="2"/>
  <c r="G161" i="2" l="1"/>
  <c r="H161" i="2" s="1"/>
  <c r="J161" i="2" s="1"/>
  <c r="D162" i="2" s="1"/>
  <c r="I162" i="2" l="1"/>
  <c r="K162" i="2" s="1"/>
  <c r="F162" i="2"/>
  <c r="G162" i="2" l="1"/>
  <c r="H162" i="2" s="1"/>
  <c r="J162" i="2" s="1"/>
  <c r="D163" i="2" s="1"/>
  <c r="I163" i="2" l="1"/>
  <c r="K163" i="2" s="1"/>
  <c r="F163" i="2"/>
  <c r="G163" i="2" l="1"/>
  <c r="H163" i="2" s="1"/>
  <c r="J163" i="2" s="1"/>
  <c r="D164" i="2" s="1"/>
  <c r="I164" i="2" l="1"/>
  <c r="K164" i="2" s="1"/>
  <c r="F164" i="2"/>
  <c r="G164" i="2" l="1"/>
  <c r="H164" i="2" s="1"/>
  <c r="J164" i="2" s="1"/>
  <c r="D165" i="2" s="1"/>
  <c r="I165" i="2" l="1"/>
  <c r="K165" i="2" s="1"/>
  <c r="F165" i="2"/>
  <c r="G165" i="2" l="1"/>
  <c r="H165" i="2" s="1"/>
  <c r="J165" i="2" s="1"/>
  <c r="D166" i="2" s="1"/>
  <c r="F166" i="2" l="1"/>
  <c r="I166" i="2"/>
  <c r="K166" i="2" s="1"/>
  <c r="G166" i="2" l="1"/>
  <c r="H166" i="2" s="1"/>
  <c r="J166" i="2" s="1"/>
  <c r="D167" i="2" s="1"/>
  <c r="I167" i="2" l="1"/>
  <c r="K167" i="2" s="1"/>
  <c r="F167" i="2"/>
  <c r="G167" i="2" l="1"/>
  <c r="H167" i="2" s="1"/>
  <c r="J167" i="2" s="1"/>
  <c r="D168" i="2" s="1"/>
  <c r="I168" i="2" l="1"/>
  <c r="K168" i="2" s="1"/>
  <c r="F168" i="2"/>
  <c r="G168" i="2" l="1"/>
  <c r="H168" i="2" s="1"/>
  <c r="J168" i="2" s="1"/>
  <c r="D169" i="2" s="1"/>
  <c r="F169" i="2" l="1"/>
  <c r="I169" i="2"/>
  <c r="K169" i="2" s="1"/>
  <c r="G169" i="2" l="1"/>
  <c r="H169" i="2" s="1"/>
  <c r="J169" i="2" s="1"/>
  <c r="D170" i="2" s="1"/>
  <c r="I170" i="2" l="1"/>
  <c r="K170" i="2" s="1"/>
  <c r="F170" i="2"/>
  <c r="G170" i="2" l="1"/>
  <c r="H170" i="2" s="1"/>
  <c r="J170" i="2" s="1"/>
  <c r="D171" i="2" s="1"/>
  <c r="F171" i="2" l="1"/>
  <c r="I171" i="2"/>
  <c r="K171" i="2" s="1"/>
  <c r="G171" i="2" l="1"/>
  <c r="H171" i="2" s="1"/>
  <c r="J171" i="2" s="1"/>
  <c r="D172" i="2" s="1"/>
  <c r="F172" i="2" l="1"/>
  <c r="I172" i="2"/>
  <c r="K172" i="2" s="1"/>
  <c r="G172" i="2" l="1"/>
  <c r="H172" i="2" s="1"/>
  <c r="J172" i="2" s="1"/>
  <c r="D173" i="2" s="1"/>
  <c r="I173" i="2" l="1"/>
  <c r="K173" i="2" s="1"/>
  <c r="F173" i="2"/>
  <c r="G173" i="2" l="1"/>
  <c r="H173" i="2" s="1"/>
  <c r="J173" i="2" s="1"/>
  <c r="D174" i="2" s="1"/>
  <c r="I174" i="2" l="1"/>
  <c r="K174" i="2" s="1"/>
  <c r="F174" i="2"/>
  <c r="G174" i="2" l="1"/>
  <c r="H174" i="2" s="1"/>
  <c r="J174" i="2" s="1"/>
  <c r="D175" i="2" s="1"/>
  <c r="I175" i="2" l="1"/>
  <c r="K175" i="2" s="1"/>
  <c r="F175" i="2"/>
  <c r="G175" i="2" l="1"/>
  <c r="H175" i="2" s="1"/>
  <c r="J175" i="2" s="1"/>
  <c r="D176" i="2" s="1"/>
  <c r="I176" i="2" l="1"/>
  <c r="K176" i="2" s="1"/>
  <c r="F176" i="2"/>
  <c r="G176" i="2" l="1"/>
  <c r="H176" i="2" s="1"/>
  <c r="J176" i="2" s="1"/>
  <c r="D177" i="2" s="1"/>
  <c r="I177" i="2" l="1"/>
  <c r="K177" i="2" s="1"/>
  <c r="F177" i="2"/>
  <c r="G177" i="2" l="1"/>
  <c r="H177" i="2" s="1"/>
  <c r="J177" i="2" s="1"/>
  <c r="D178" i="2" s="1"/>
  <c r="I178" i="2" l="1"/>
  <c r="K178" i="2" s="1"/>
  <c r="F178" i="2"/>
  <c r="G178" i="2" l="1"/>
  <c r="H178" i="2" s="1"/>
  <c r="J178" i="2" s="1"/>
  <c r="D179" i="2" s="1"/>
  <c r="I179" i="2" l="1"/>
  <c r="K179" i="2" s="1"/>
  <c r="F179" i="2"/>
  <c r="G179" i="2" l="1"/>
  <c r="H179" i="2" s="1"/>
  <c r="J179" i="2" s="1"/>
  <c r="D180" i="2" s="1"/>
  <c r="I180" i="2" l="1"/>
  <c r="K180" i="2" s="1"/>
  <c r="F180" i="2"/>
  <c r="G180" i="2" l="1"/>
  <c r="H180" i="2" s="1"/>
  <c r="J180" i="2" s="1"/>
  <c r="D181" i="2" s="1"/>
  <c r="F181" i="2" l="1"/>
  <c r="I181" i="2"/>
  <c r="K181" i="2" s="1"/>
  <c r="G181" i="2" l="1"/>
  <c r="H181" i="2" s="1"/>
  <c r="J181" i="2" s="1"/>
  <c r="D182" i="2" s="1"/>
  <c r="I182" i="2" l="1"/>
  <c r="K182" i="2" s="1"/>
  <c r="F182" i="2"/>
  <c r="G182" i="2" l="1"/>
  <c r="H182" i="2" s="1"/>
  <c r="J182" i="2" s="1"/>
  <c r="D183" i="2" s="1"/>
  <c r="F183" i="2" l="1"/>
  <c r="I183" i="2"/>
  <c r="K183" i="2" s="1"/>
  <c r="G183" i="2" l="1"/>
  <c r="H183" i="2" s="1"/>
  <c r="J183" i="2" s="1"/>
  <c r="D184" i="2" s="1"/>
  <c r="I184" i="2" l="1"/>
  <c r="K184" i="2" s="1"/>
  <c r="F184" i="2"/>
  <c r="G184" i="2" l="1"/>
  <c r="H184" i="2" s="1"/>
  <c r="J184" i="2" s="1"/>
  <c r="D185" i="2" s="1"/>
  <c r="I185" i="2" l="1"/>
  <c r="K185" i="2" s="1"/>
  <c r="F185" i="2"/>
  <c r="G185" i="2" l="1"/>
  <c r="H185" i="2" s="1"/>
  <c r="J185" i="2" s="1"/>
  <c r="D186" i="2" s="1"/>
  <c r="F186" i="2" l="1"/>
  <c r="I186" i="2"/>
  <c r="K186" i="2" s="1"/>
  <c r="G186" i="2" l="1"/>
  <c r="H186" i="2" s="1"/>
  <c r="J186" i="2" s="1"/>
  <c r="D187" i="2" s="1"/>
  <c r="F187" i="2" l="1"/>
  <c r="I187" i="2"/>
  <c r="K187" i="2" s="1"/>
  <c r="G187" i="2" l="1"/>
  <c r="H187" i="2" s="1"/>
  <c r="J187" i="2" s="1"/>
  <c r="D188" i="2" s="1"/>
  <c r="I188" i="2" l="1"/>
  <c r="K188" i="2" s="1"/>
  <c r="F188" i="2"/>
  <c r="G188" i="2" l="1"/>
  <c r="H188" i="2" s="1"/>
  <c r="J188" i="2" s="1"/>
  <c r="D189" i="2" s="1"/>
  <c r="I189" i="2" l="1"/>
  <c r="K189" i="2" s="1"/>
  <c r="F189" i="2"/>
  <c r="G189" i="2" l="1"/>
  <c r="H189" i="2" s="1"/>
  <c r="J189" i="2" s="1"/>
  <c r="D190" i="2" s="1"/>
  <c r="I190" i="2" l="1"/>
  <c r="K190" i="2" s="1"/>
  <c r="F190" i="2"/>
  <c r="G190" i="2" l="1"/>
  <c r="H190" i="2" s="1"/>
  <c r="J190" i="2" s="1"/>
  <c r="D191" i="2" s="1"/>
  <c r="I191" i="2" l="1"/>
  <c r="K191" i="2" s="1"/>
  <c r="F191" i="2"/>
  <c r="G191" i="2" l="1"/>
  <c r="H191" i="2" s="1"/>
  <c r="J191" i="2" s="1"/>
  <c r="D192" i="2" s="1"/>
  <c r="I192" i="2" l="1"/>
  <c r="K192" i="2" s="1"/>
  <c r="F192" i="2"/>
  <c r="G192" i="2" l="1"/>
  <c r="H192" i="2" s="1"/>
  <c r="J192" i="2" s="1"/>
  <c r="D193" i="2" s="1"/>
  <c r="I193" i="2" l="1"/>
  <c r="K193" i="2" s="1"/>
  <c r="F193" i="2"/>
  <c r="G193" i="2" l="1"/>
  <c r="H193" i="2" s="1"/>
  <c r="J193" i="2" s="1"/>
  <c r="D194" i="2" s="1"/>
  <c r="F194" i="2" l="1"/>
  <c r="I194" i="2"/>
  <c r="K194" i="2" s="1"/>
  <c r="G194" i="2" l="1"/>
  <c r="H194" i="2" s="1"/>
  <c r="J194" i="2" s="1"/>
  <c r="D195" i="2" s="1"/>
  <c r="F195" i="2" l="1"/>
  <c r="I195" i="2"/>
  <c r="K195" i="2" s="1"/>
  <c r="G195" i="2" l="1"/>
  <c r="H195" i="2" s="1"/>
  <c r="J195" i="2" s="1"/>
  <c r="D196" i="2" s="1"/>
  <c r="I196" i="2" l="1"/>
  <c r="K196" i="2" s="1"/>
  <c r="F196" i="2"/>
  <c r="G196" i="2" l="1"/>
  <c r="H196" i="2" s="1"/>
  <c r="J196" i="2" s="1"/>
  <c r="D197" i="2" s="1"/>
  <c r="I197" i="2" l="1"/>
  <c r="K197" i="2" s="1"/>
  <c r="F197" i="2"/>
  <c r="G197" i="2" l="1"/>
  <c r="H197" i="2" s="1"/>
  <c r="J197" i="2" s="1"/>
  <c r="D198" i="2" s="1"/>
  <c r="F198" i="2" l="1"/>
  <c r="I198" i="2"/>
  <c r="K198" i="2" s="1"/>
  <c r="G198" i="2" l="1"/>
  <c r="H198" i="2" s="1"/>
  <c r="J198" i="2" s="1"/>
  <c r="D199" i="2" s="1"/>
  <c r="F199" i="2" l="1"/>
  <c r="I199" i="2"/>
  <c r="K199" i="2" s="1"/>
  <c r="G199" i="2" l="1"/>
  <c r="H199" i="2" s="1"/>
  <c r="J199" i="2" s="1"/>
  <c r="D200" i="2" s="1"/>
  <c r="I200" i="2" l="1"/>
  <c r="K200" i="2" s="1"/>
  <c r="F200" i="2"/>
  <c r="G200" i="2" l="1"/>
  <c r="H200" i="2" s="1"/>
  <c r="J200" i="2" s="1"/>
  <c r="D201" i="2" s="1"/>
  <c r="I201" i="2" l="1"/>
  <c r="K201" i="2" s="1"/>
  <c r="F201" i="2"/>
  <c r="G201" i="2" l="1"/>
  <c r="H201" i="2" s="1"/>
  <c r="J201" i="2" s="1"/>
  <c r="D202" i="2" s="1"/>
  <c r="I202" i="2" l="1"/>
  <c r="K202" i="2" s="1"/>
  <c r="F202" i="2"/>
  <c r="G202" i="2" l="1"/>
  <c r="H202" i="2" s="1"/>
  <c r="J202" i="2" s="1"/>
  <c r="D203" i="2" s="1"/>
  <c r="F203" i="2" l="1"/>
  <c r="I203" i="2"/>
  <c r="K203" i="2" s="1"/>
  <c r="G203" i="2" l="1"/>
  <c r="H203" i="2" s="1"/>
  <c r="J203" i="2" s="1"/>
  <c r="D204" i="2" s="1"/>
  <c r="I204" i="2" l="1"/>
  <c r="K204" i="2" s="1"/>
  <c r="F204" i="2"/>
  <c r="G204" i="2" l="1"/>
  <c r="H204" i="2" s="1"/>
  <c r="J204" i="2" s="1"/>
  <c r="D205" i="2" s="1"/>
  <c r="F205" i="2" l="1"/>
  <c r="I205" i="2"/>
  <c r="K205" i="2" s="1"/>
  <c r="G205" i="2" l="1"/>
  <c r="H205" i="2" s="1"/>
  <c r="J205" i="2" s="1"/>
  <c r="D206" i="2" s="1"/>
  <c r="F206" i="2" l="1"/>
  <c r="I206" i="2"/>
  <c r="K206" i="2" s="1"/>
  <c r="G206" i="2" l="1"/>
  <c r="H206" i="2" s="1"/>
  <c r="J206" i="2" s="1"/>
  <c r="D207" i="2" s="1"/>
  <c r="I207" i="2" l="1"/>
  <c r="K207" i="2" s="1"/>
  <c r="F207" i="2"/>
  <c r="G207" i="2" l="1"/>
  <c r="H207" i="2" s="1"/>
  <c r="J207" i="2" s="1"/>
  <c r="D208" i="2" s="1"/>
  <c r="I208" i="2" l="1"/>
  <c r="K208" i="2" s="1"/>
  <c r="F208" i="2"/>
  <c r="G208" i="2" l="1"/>
  <c r="H208" i="2" s="1"/>
  <c r="J208" i="2" s="1"/>
  <c r="D209" i="2" s="1"/>
  <c r="I209" i="2" l="1"/>
  <c r="K209" i="2" s="1"/>
  <c r="F209" i="2"/>
  <c r="G209" i="2" l="1"/>
  <c r="H209" i="2" s="1"/>
  <c r="J209" i="2" s="1"/>
  <c r="D210" i="2" s="1"/>
  <c r="I210" i="2" l="1"/>
  <c r="K210" i="2" s="1"/>
  <c r="F210" i="2"/>
  <c r="G210" i="2" l="1"/>
  <c r="H210" i="2" s="1"/>
  <c r="J210" i="2" s="1"/>
  <c r="D211" i="2" s="1"/>
  <c r="I211" i="2" l="1"/>
  <c r="K211" i="2" s="1"/>
  <c r="F211" i="2"/>
  <c r="G211" i="2" l="1"/>
  <c r="H211" i="2" s="1"/>
  <c r="J211" i="2" s="1"/>
  <c r="D212" i="2" s="1"/>
  <c r="I212" i="2" l="1"/>
  <c r="K212" i="2" s="1"/>
  <c r="F212" i="2"/>
  <c r="G212" i="2" l="1"/>
  <c r="H212" i="2" s="1"/>
  <c r="J212" i="2" s="1"/>
  <c r="D213" i="2" s="1"/>
  <c r="F213" i="2" l="1"/>
  <c r="I213" i="2"/>
  <c r="K213" i="2" s="1"/>
  <c r="G213" i="2" l="1"/>
  <c r="H213" i="2" s="1"/>
  <c r="J213" i="2" s="1"/>
  <c r="D214" i="2" s="1"/>
  <c r="F214" i="2" l="1"/>
  <c r="I214" i="2"/>
  <c r="K214" i="2" s="1"/>
  <c r="G214" i="2" l="1"/>
  <c r="H214" i="2" s="1"/>
  <c r="J214" i="2" s="1"/>
  <c r="D215" i="2" s="1"/>
  <c r="I215" i="2" l="1"/>
  <c r="K215" i="2" s="1"/>
  <c r="F215" i="2"/>
  <c r="G215" i="2" l="1"/>
  <c r="H215" i="2" s="1"/>
  <c r="J215" i="2" s="1"/>
  <c r="D216" i="2" s="1"/>
  <c r="I216" i="2" l="1"/>
  <c r="K216" i="2" s="1"/>
  <c r="F216" i="2"/>
  <c r="G216" i="2" l="1"/>
  <c r="H216" i="2" s="1"/>
  <c r="J216" i="2" s="1"/>
  <c r="D217" i="2" s="1"/>
  <c r="I217" i="2" l="1"/>
  <c r="K217" i="2" s="1"/>
  <c r="F217" i="2"/>
  <c r="G217" i="2" l="1"/>
  <c r="H217" i="2" s="1"/>
  <c r="J217" i="2" s="1"/>
  <c r="D218" i="2" s="1"/>
  <c r="I218" i="2" l="1"/>
  <c r="K218" i="2" s="1"/>
  <c r="F218" i="2"/>
  <c r="G218" i="2" l="1"/>
  <c r="H218" i="2" s="1"/>
  <c r="J218" i="2" s="1"/>
  <c r="D219" i="2" s="1"/>
  <c r="I219" i="2" l="1"/>
  <c r="K219" i="2" s="1"/>
  <c r="F219" i="2"/>
  <c r="G219" i="2" l="1"/>
  <c r="H219" i="2" s="1"/>
  <c r="J219" i="2" s="1"/>
  <c r="D220" i="2" s="1"/>
  <c r="F220" i="2" l="1"/>
  <c r="I220" i="2"/>
  <c r="K220" i="2" s="1"/>
  <c r="G220" i="2" l="1"/>
  <c r="H220" i="2" s="1"/>
  <c r="J220" i="2" s="1"/>
  <c r="D221" i="2" s="1"/>
  <c r="I221" i="2" l="1"/>
  <c r="K221" i="2" s="1"/>
  <c r="F221" i="2"/>
  <c r="G221" i="2" l="1"/>
  <c r="H221" i="2" s="1"/>
  <c r="J221" i="2" s="1"/>
  <c r="D222" i="2" s="1"/>
  <c r="I222" i="2" l="1"/>
  <c r="K222" i="2" s="1"/>
  <c r="F222" i="2"/>
  <c r="G222" i="2" l="1"/>
  <c r="H222" i="2" s="1"/>
  <c r="J222" i="2" s="1"/>
  <c r="D223" i="2" s="1"/>
  <c r="I223" i="2" l="1"/>
  <c r="K223" i="2" s="1"/>
  <c r="F223" i="2"/>
  <c r="G223" i="2" l="1"/>
  <c r="H223" i="2" s="1"/>
  <c r="J223" i="2" s="1"/>
  <c r="D224" i="2" s="1"/>
  <c r="I224" i="2" l="1"/>
  <c r="K224" i="2" s="1"/>
  <c r="F224" i="2"/>
  <c r="G224" i="2" l="1"/>
  <c r="H224" i="2" s="1"/>
  <c r="J224" i="2" s="1"/>
  <c r="D225" i="2" s="1"/>
  <c r="I225" i="2" l="1"/>
  <c r="K225" i="2" s="1"/>
  <c r="F225" i="2"/>
  <c r="G225" i="2" l="1"/>
  <c r="H225" i="2" s="1"/>
  <c r="J225" i="2" s="1"/>
  <c r="D226" i="2" s="1"/>
  <c r="I226" i="2" l="1"/>
  <c r="K226" i="2" s="1"/>
  <c r="F226" i="2"/>
  <c r="G226" i="2" l="1"/>
  <c r="H226" i="2" s="1"/>
  <c r="J226" i="2" s="1"/>
  <c r="D227" i="2" s="1"/>
  <c r="I227" i="2" l="1"/>
  <c r="K227" i="2" s="1"/>
  <c r="F227" i="2"/>
  <c r="G227" i="2" l="1"/>
  <c r="H227" i="2" s="1"/>
  <c r="J227" i="2" s="1"/>
  <c r="D228" i="2" s="1"/>
  <c r="I228" i="2" l="1"/>
  <c r="K228" i="2" s="1"/>
  <c r="F228" i="2"/>
  <c r="G228" i="2" l="1"/>
  <c r="H228" i="2" s="1"/>
  <c r="J228" i="2" s="1"/>
  <c r="D229" i="2" s="1"/>
  <c r="F229" i="2" l="1"/>
  <c r="I229" i="2"/>
  <c r="K229" i="2" s="1"/>
  <c r="G229" i="2" l="1"/>
  <c r="H229" i="2" s="1"/>
  <c r="J229" i="2" s="1"/>
  <c r="D230" i="2" s="1"/>
  <c r="F230" i="2" l="1"/>
  <c r="I230" i="2"/>
  <c r="K230" i="2" s="1"/>
  <c r="G230" i="2" l="1"/>
  <c r="H230" i="2" s="1"/>
  <c r="J230" i="2" s="1"/>
  <c r="D231" i="2" s="1"/>
  <c r="F231" i="2" l="1"/>
  <c r="I231" i="2"/>
  <c r="K231" i="2" s="1"/>
  <c r="G231" i="2" l="1"/>
  <c r="H231" i="2" s="1"/>
  <c r="J231" i="2" s="1"/>
  <c r="D232" i="2" s="1"/>
  <c r="I232" i="2" l="1"/>
  <c r="K232" i="2" s="1"/>
  <c r="F232" i="2"/>
  <c r="G232" i="2" l="1"/>
  <c r="H232" i="2" s="1"/>
  <c r="J232" i="2" s="1"/>
  <c r="D233" i="2" s="1"/>
  <c r="I233" i="2" l="1"/>
  <c r="K233" i="2" s="1"/>
  <c r="F233" i="2"/>
  <c r="G233" i="2" l="1"/>
  <c r="H233" i="2" s="1"/>
  <c r="J233" i="2" s="1"/>
  <c r="D234" i="2" s="1"/>
  <c r="F234" i="2" l="1"/>
  <c r="I234" i="2"/>
  <c r="K234" i="2" s="1"/>
  <c r="G234" i="2" l="1"/>
  <c r="H234" i="2" s="1"/>
  <c r="J234" i="2" s="1"/>
  <c r="D235" i="2" s="1"/>
  <c r="I235" i="2" l="1"/>
  <c r="K235" i="2" s="1"/>
  <c r="F235" i="2"/>
  <c r="G235" i="2" l="1"/>
  <c r="H235" i="2" s="1"/>
  <c r="J235" i="2" s="1"/>
  <c r="D236" i="2" s="1"/>
  <c r="I236" i="2" l="1"/>
  <c r="K236" i="2" s="1"/>
  <c r="F236" i="2"/>
  <c r="G236" i="2" l="1"/>
  <c r="H236" i="2" s="1"/>
  <c r="J236" i="2" s="1"/>
  <c r="D237" i="2" s="1"/>
  <c r="I237" i="2" l="1"/>
  <c r="K237" i="2" s="1"/>
  <c r="F237" i="2"/>
  <c r="G237" i="2" l="1"/>
  <c r="H237" i="2" s="1"/>
  <c r="J237" i="2" s="1"/>
  <c r="D238" i="2" s="1"/>
  <c r="I238" i="2" l="1"/>
  <c r="K238" i="2" s="1"/>
  <c r="F238" i="2"/>
  <c r="G238" i="2" l="1"/>
  <c r="H238" i="2" s="1"/>
  <c r="J238" i="2" s="1"/>
  <c r="D239" i="2" s="1"/>
  <c r="I239" i="2" l="1"/>
  <c r="K239" i="2" s="1"/>
  <c r="F239" i="2"/>
  <c r="G239" i="2" l="1"/>
  <c r="H239" i="2" s="1"/>
  <c r="J239" i="2" s="1"/>
  <c r="D240" i="2" s="1"/>
  <c r="I240" i="2" l="1"/>
  <c r="K240" i="2" s="1"/>
  <c r="F240" i="2"/>
  <c r="G240" i="2" l="1"/>
  <c r="H240" i="2" s="1"/>
  <c r="J240" i="2" s="1"/>
  <c r="D241" i="2" s="1"/>
  <c r="I241" i="2" l="1"/>
  <c r="K241" i="2" s="1"/>
  <c r="F241" i="2"/>
  <c r="G241" i="2" l="1"/>
  <c r="H241" i="2" s="1"/>
  <c r="J241" i="2" s="1"/>
  <c r="D242" i="2" s="1"/>
  <c r="I242" i="2" l="1"/>
  <c r="K242" i="2" s="1"/>
  <c r="F242" i="2"/>
  <c r="G242" i="2" l="1"/>
  <c r="H242" i="2" s="1"/>
  <c r="J242" i="2" s="1"/>
  <c r="D243" i="2" s="1"/>
  <c r="I243" i="2" l="1"/>
  <c r="K243" i="2" s="1"/>
  <c r="F243" i="2"/>
  <c r="G243" i="2" l="1"/>
  <c r="H243" i="2" s="1"/>
  <c r="J243" i="2" s="1"/>
  <c r="D244" i="2" s="1"/>
  <c r="F244" i="2" l="1"/>
  <c r="I244" i="2"/>
  <c r="K244" i="2" s="1"/>
  <c r="G244" i="2" l="1"/>
  <c r="H244" i="2" s="1"/>
  <c r="J244" i="2" s="1"/>
  <c r="D245" i="2" s="1"/>
  <c r="I245" i="2" l="1"/>
  <c r="K245" i="2" s="1"/>
  <c r="F245" i="2"/>
  <c r="G245" i="2" l="1"/>
  <c r="H245" i="2" s="1"/>
  <c r="J245" i="2" s="1"/>
  <c r="D246" i="2" s="1"/>
  <c r="F246" i="2" l="1"/>
  <c r="I246" i="2"/>
  <c r="K246" i="2" s="1"/>
  <c r="G246" i="2" l="1"/>
  <c r="H246" i="2" s="1"/>
  <c r="J246" i="2" s="1"/>
  <c r="D247" i="2" s="1"/>
  <c r="I247" i="2" l="1"/>
  <c r="K247" i="2" s="1"/>
  <c r="F247" i="2"/>
  <c r="G247" i="2" l="1"/>
  <c r="H247" i="2" s="1"/>
  <c r="J247" i="2" s="1"/>
  <c r="D248" i="2" s="1"/>
  <c r="I248" i="2" l="1"/>
  <c r="K248" i="2" s="1"/>
  <c r="F248" i="2"/>
  <c r="G248" i="2" l="1"/>
  <c r="H248" i="2" s="1"/>
  <c r="J248" i="2" s="1"/>
  <c r="D249" i="2" s="1"/>
  <c r="I249" i="2" l="1"/>
  <c r="K249" i="2" s="1"/>
  <c r="F249" i="2"/>
  <c r="G249" i="2" l="1"/>
  <c r="H249" i="2" s="1"/>
  <c r="J249" i="2" s="1"/>
  <c r="D250" i="2" s="1"/>
  <c r="I250" i="2" l="1"/>
  <c r="K250" i="2" s="1"/>
  <c r="F250" i="2"/>
  <c r="G250" i="2" l="1"/>
  <c r="H250" i="2" s="1"/>
  <c r="J250" i="2" s="1"/>
  <c r="D251" i="2" s="1"/>
  <c r="I251" i="2" l="1"/>
  <c r="K251" i="2" s="1"/>
  <c r="F251" i="2"/>
  <c r="G251" i="2" l="1"/>
  <c r="H251" i="2" s="1"/>
  <c r="J251" i="2" s="1"/>
  <c r="D252" i="2" s="1"/>
  <c r="F252" i="2" l="1"/>
  <c r="I252" i="2"/>
  <c r="K252" i="2" s="1"/>
  <c r="G252" i="2" l="1"/>
  <c r="H252" i="2" s="1"/>
  <c r="J252" i="2" s="1"/>
  <c r="D253" i="2" s="1"/>
  <c r="I253" i="2" l="1"/>
  <c r="K253" i="2" s="1"/>
  <c r="F253" i="2"/>
  <c r="G253" i="2" l="1"/>
  <c r="H253" i="2" s="1"/>
  <c r="J253" i="2" s="1"/>
  <c r="D254" i="2" s="1"/>
  <c r="I254" i="2" l="1"/>
  <c r="K254" i="2" s="1"/>
  <c r="F254" i="2"/>
  <c r="G254" i="2" l="1"/>
  <c r="H254" i="2" s="1"/>
  <c r="J254" i="2" s="1"/>
  <c r="D255" i="2" s="1"/>
  <c r="I255" i="2" l="1"/>
  <c r="K255" i="2" s="1"/>
  <c r="F255" i="2"/>
  <c r="G255" i="2" l="1"/>
  <c r="H255" i="2" s="1"/>
  <c r="J255" i="2" s="1"/>
  <c r="D256" i="2" s="1"/>
  <c r="F256" i="2" l="1"/>
  <c r="I256" i="2"/>
  <c r="K256" i="2" s="1"/>
  <c r="G256" i="2" l="1"/>
  <c r="H256" i="2" s="1"/>
  <c r="J256" i="2" s="1"/>
  <c r="D257" i="2" s="1"/>
  <c r="I257" i="2" l="1"/>
  <c r="K257" i="2" s="1"/>
  <c r="F257" i="2"/>
  <c r="G257" i="2" l="1"/>
  <c r="H257" i="2" s="1"/>
  <c r="J257" i="2" s="1"/>
  <c r="D258" i="2" s="1"/>
  <c r="I258" i="2" l="1"/>
  <c r="K258" i="2" s="1"/>
  <c r="F258" i="2"/>
  <c r="G258" i="2" l="1"/>
  <c r="H258" i="2" s="1"/>
  <c r="J258" i="2" s="1"/>
  <c r="D259" i="2" s="1"/>
  <c r="I259" i="2" l="1"/>
  <c r="K259" i="2" s="1"/>
  <c r="F259" i="2"/>
  <c r="G259" i="2" l="1"/>
  <c r="H259" i="2" s="1"/>
  <c r="J259" i="2" s="1"/>
  <c r="D260" i="2" s="1"/>
  <c r="F260" i="2" l="1"/>
  <c r="I260" i="2"/>
  <c r="K260" i="2" s="1"/>
  <c r="G260" i="2" l="1"/>
  <c r="H260" i="2" s="1"/>
  <c r="J260" i="2" s="1"/>
  <c r="D261" i="2" s="1"/>
  <c r="F261" i="2" l="1"/>
  <c r="I261" i="2"/>
  <c r="K261" i="2" s="1"/>
  <c r="G261" i="2" l="1"/>
  <c r="H261" i="2" s="1"/>
  <c r="J261" i="2" s="1"/>
  <c r="D262" i="2" s="1"/>
  <c r="I262" i="2" l="1"/>
  <c r="K262" i="2" s="1"/>
  <c r="F262" i="2"/>
  <c r="G262" i="2" l="1"/>
  <c r="H262" i="2" s="1"/>
  <c r="J262" i="2" s="1"/>
  <c r="D263" i="2" s="1"/>
  <c r="I263" i="2" l="1"/>
  <c r="K263" i="2" s="1"/>
  <c r="F263" i="2"/>
  <c r="G263" i="2" l="1"/>
  <c r="H263" i="2" s="1"/>
  <c r="J263" i="2" s="1"/>
  <c r="D264" i="2" s="1"/>
  <c r="I264" i="2" l="1"/>
  <c r="K264" i="2" s="1"/>
  <c r="F264" i="2"/>
  <c r="G264" i="2" l="1"/>
  <c r="H264" i="2" s="1"/>
  <c r="J264" i="2" s="1"/>
  <c r="D265" i="2" s="1"/>
  <c r="I265" i="2" l="1"/>
  <c r="K265" i="2" s="1"/>
  <c r="F265" i="2"/>
  <c r="G265" i="2" l="1"/>
  <c r="H265" i="2" s="1"/>
  <c r="J265" i="2" s="1"/>
  <c r="D266" i="2" s="1"/>
  <c r="I266" i="2" l="1"/>
  <c r="K266" i="2" s="1"/>
  <c r="F266" i="2"/>
  <c r="G266" i="2" l="1"/>
  <c r="H266" i="2" s="1"/>
  <c r="J266" i="2" s="1"/>
  <c r="D267" i="2" s="1"/>
  <c r="I267" i="2" l="1"/>
  <c r="K267" i="2" s="1"/>
  <c r="F267" i="2"/>
  <c r="G267" i="2" l="1"/>
  <c r="H267" i="2" s="1"/>
  <c r="J267" i="2" s="1"/>
  <c r="D268" i="2" s="1"/>
  <c r="I268" i="2" l="1"/>
  <c r="K268" i="2" s="1"/>
  <c r="F268" i="2"/>
  <c r="G268" i="2" l="1"/>
  <c r="H268" i="2" s="1"/>
  <c r="J268" i="2" s="1"/>
  <c r="D269" i="2" s="1"/>
  <c r="I269" i="2" l="1"/>
  <c r="K269" i="2" s="1"/>
  <c r="F269" i="2"/>
  <c r="G269" i="2" l="1"/>
  <c r="H269" i="2" s="1"/>
  <c r="J269" i="2" s="1"/>
  <c r="D270" i="2" s="1"/>
  <c r="I270" i="2" l="1"/>
  <c r="K270" i="2" s="1"/>
  <c r="F270" i="2"/>
  <c r="G270" i="2" l="1"/>
  <c r="H270" i="2" s="1"/>
  <c r="J270" i="2" s="1"/>
  <c r="D271" i="2" s="1"/>
  <c r="I271" i="2" l="1"/>
  <c r="K271" i="2" s="1"/>
  <c r="F271" i="2"/>
  <c r="G271" i="2" l="1"/>
  <c r="H271" i="2" s="1"/>
  <c r="J271" i="2" s="1"/>
  <c r="D272" i="2" s="1"/>
  <c r="I272" i="2" l="1"/>
  <c r="K272" i="2" s="1"/>
  <c r="F272" i="2"/>
  <c r="G272" i="2" l="1"/>
  <c r="H272" i="2" s="1"/>
  <c r="J272" i="2" s="1"/>
  <c r="D273" i="2" s="1"/>
  <c r="I273" i="2" l="1"/>
  <c r="K273" i="2" s="1"/>
  <c r="F273" i="2"/>
  <c r="G273" i="2" l="1"/>
  <c r="H273" i="2" s="1"/>
  <c r="J273" i="2" s="1"/>
  <c r="D274" i="2" s="1"/>
  <c r="I274" i="2" l="1"/>
  <c r="K274" i="2" s="1"/>
  <c r="F274" i="2"/>
  <c r="G274" i="2" l="1"/>
  <c r="H274" i="2" s="1"/>
  <c r="J274" i="2" s="1"/>
  <c r="D275" i="2" s="1"/>
  <c r="I275" i="2" l="1"/>
  <c r="K275" i="2" s="1"/>
  <c r="F275" i="2"/>
  <c r="G275" i="2" l="1"/>
  <c r="H275" i="2" s="1"/>
  <c r="J275" i="2" s="1"/>
  <c r="D276" i="2" s="1"/>
  <c r="I276" i="2" l="1"/>
  <c r="K276" i="2" s="1"/>
  <c r="F276" i="2"/>
  <c r="G276" i="2" l="1"/>
  <c r="H276" i="2" s="1"/>
  <c r="J276" i="2" s="1"/>
  <c r="D277" i="2" s="1"/>
  <c r="F277" i="2" l="1"/>
  <c r="I277" i="2"/>
  <c r="K277" i="2" s="1"/>
  <c r="G277" i="2" l="1"/>
  <c r="H277" i="2" s="1"/>
  <c r="J277" i="2" s="1"/>
  <c r="D278" i="2" s="1"/>
  <c r="I278" i="2" l="1"/>
  <c r="K278" i="2" s="1"/>
  <c r="F278" i="2"/>
  <c r="G278" i="2" l="1"/>
  <c r="H278" i="2" s="1"/>
  <c r="J278" i="2" s="1"/>
  <c r="D279" i="2" s="1"/>
  <c r="F279" i="2" l="1"/>
  <c r="I279" i="2"/>
  <c r="K279" i="2" s="1"/>
  <c r="G279" i="2" l="1"/>
  <c r="H279" i="2" s="1"/>
  <c r="J279" i="2" s="1"/>
  <c r="D280" i="2" s="1"/>
  <c r="I280" i="2" l="1"/>
  <c r="K280" i="2" s="1"/>
  <c r="F280" i="2"/>
  <c r="G280" i="2" l="1"/>
  <c r="H280" i="2" s="1"/>
  <c r="J280" i="2" s="1"/>
  <c r="D281" i="2" s="1"/>
  <c r="I281" i="2" l="1"/>
  <c r="K281" i="2" s="1"/>
  <c r="F281" i="2"/>
  <c r="G281" i="2" l="1"/>
  <c r="H281" i="2" s="1"/>
  <c r="J281" i="2" s="1"/>
  <c r="D282" i="2" s="1"/>
  <c r="I282" i="2" l="1"/>
  <c r="K282" i="2" s="1"/>
  <c r="F282" i="2"/>
  <c r="G282" i="2" l="1"/>
  <c r="H282" i="2" s="1"/>
  <c r="J282" i="2" s="1"/>
  <c r="D283" i="2" s="1"/>
  <c r="F283" i="2" l="1"/>
  <c r="I283" i="2"/>
  <c r="K283" i="2" s="1"/>
  <c r="G283" i="2" l="1"/>
  <c r="H283" i="2" s="1"/>
  <c r="J283" i="2" s="1"/>
  <c r="D284" i="2" s="1"/>
  <c r="I284" i="2" l="1"/>
  <c r="K284" i="2" s="1"/>
  <c r="F284" i="2"/>
  <c r="G284" i="2" l="1"/>
  <c r="H284" i="2" s="1"/>
  <c r="J284" i="2" s="1"/>
  <c r="D285" i="2" s="1"/>
  <c r="F285" i="2" l="1"/>
  <c r="I285" i="2"/>
  <c r="K285" i="2" s="1"/>
  <c r="G285" i="2" l="1"/>
  <c r="H285" i="2" s="1"/>
  <c r="J285" i="2" s="1"/>
  <c r="D286" i="2" s="1"/>
  <c r="I286" i="2" l="1"/>
  <c r="K286" i="2" s="1"/>
  <c r="F286" i="2"/>
  <c r="G286" i="2" l="1"/>
  <c r="H286" i="2" s="1"/>
  <c r="J286" i="2" s="1"/>
  <c r="D287" i="2" s="1"/>
  <c r="I287" i="2" l="1"/>
  <c r="K287" i="2" s="1"/>
  <c r="F287" i="2"/>
  <c r="G287" i="2" l="1"/>
  <c r="H287" i="2" s="1"/>
  <c r="J287" i="2" s="1"/>
  <c r="D288" i="2" s="1"/>
  <c r="I288" i="2" l="1"/>
  <c r="K288" i="2" s="1"/>
  <c r="F288" i="2"/>
  <c r="G288" i="2" l="1"/>
  <c r="H288" i="2" s="1"/>
  <c r="J288" i="2" s="1"/>
  <c r="D289" i="2" s="1"/>
  <c r="I289" i="2" l="1"/>
  <c r="K289" i="2" s="1"/>
  <c r="F289" i="2"/>
  <c r="G289" i="2" l="1"/>
  <c r="H289" i="2" s="1"/>
  <c r="J289" i="2" s="1"/>
  <c r="D290" i="2" s="1"/>
  <c r="I290" i="2" l="1"/>
  <c r="K290" i="2" s="1"/>
  <c r="F290" i="2"/>
  <c r="G290" i="2" l="1"/>
  <c r="H290" i="2" s="1"/>
  <c r="J290" i="2" s="1"/>
  <c r="D291" i="2" s="1"/>
  <c r="I291" i="2" l="1"/>
  <c r="K291" i="2" s="1"/>
  <c r="F291" i="2"/>
  <c r="G291" i="2" l="1"/>
  <c r="H291" i="2" s="1"/>
  <c r="J291" i="2" s="1"/>
  <c r="D292" i="2" s="1"/>
  <c r="I292" i="2" l="1"/>
  <c r="K292" i="2" s="1"/>
  <c r="F292" i="2"/>
  <c r="G292" i="2" l="1"/>
  <c r="H292" i="2" s="1"/>
  <c r="J292" i="2" s="1"/>
  <c r="D293" i="2" s="1"/>
  <c r="I293" i="2" l="1"/>
  <c r="K293" i="2" s="1"/>
  <c r="F293" i="2"/>
  <c r="G293" i="2" l="1"/>
  <c r="H293" i="2" s="1"/>
  <c r="J293" i="2" s="1"/>
  <c r="D294" i="2" s="1"/>
  <c r="I294" i="2" l="1"/>
  <c r="K294" i="2" s="1"/>
  <c r="F294" i="2"/>
  <c r="G294" i="2" l="1"/>
  <c r="H294" i="2" s="1"/>
  <c r="J294" i="2" s="1"/>
  <c r="D295" i="2" s="1"/>
  <c r="F295" i="2" l="1"/>
  <c r="I295" i="2"/>
  <c r="K295" i="2" s="1"/>
  <c r="G295" i="2" l="1"/>
  <c r="H295" i="2" s="1"/>
  <c r="J295" i="2" s="1"/>
  <c r="D296" i="2" s="1"/>
  <c r="I296" i="2" l="1"/>
  <c r="K296" i="2" s="1"/>
  <c r="F296" i="2"/>
  <c r="G296" i="2" l="1"/>
  <c r="H296" i="2" s="1"/>
  <c r="J296" i="2" s="1"/>
  <c r="D297" i="2" s="1"/>
  <c r="I297" i="2" l="1"/>
  <c r="K297" i="2" s="1"/>
  <c r="F297" i="2"/>
  <c r="G297" i="2" l="1"/>
  <c r="H297" i="2" s="1"/>
  <c r="J297" i="2" s="1"/>
  <c r="D298" i="2" s="1"/>
  <c r="F298" i="2" l="1"/>
  <c r="I298" i="2"/>
  <c r="K298" i="2" s="1"/>
  <c r="G298" i="2" l="1"/>
  <c r="H298" i="2" s="1"/>
  <c r="J298" i="2" s="1"/>
  <c r="D299" i="2" s="1"/>
  <c r="I299" i="2" l="1"/>
  <c r="K299" i="2" s="1"/>
  <c r="F299" i="2"/>
  <c r="G299" i="2" l="1"/>
  <c r="H299" i="2" s="1"/>
  <c r="J299" i="2" s="1"/>
  <c r="D300" i="2" s="1"/>
  <c r="F300" i="2" l="1"/>
  <c r="I300" i="2"/>
  <c r="K300" i="2" s="1"/>
  <c r="G300" i="2" l="1"/>
  <c r="H300" i="2" s="1"/>
  <c r="J300" i="2" s="1"/>
  <c r="D301" i="2" s="1"/>
  <c r="I301" i="2" l="1"/>
  <c r="K301" i="2" s="1"/>
  <c r="F301" i="2"/>
  <c r="G301" i="2" l="1"/>
  <c r="H301" i="2" s="1"/>
  <c r="J301" i="2" s="1"/>
  <c r="D302" i="2" s="1"/>
  <c r="F302" i="2" l="1"/>
  <c r="I302" i="2"/>
  <c r="K302" i="2" s="1"/>
  <c r="G302" i="2" l="1"/>
  <c r="H302" i="2" s="1"/>
  <c r="J302" i="2" s="1"/>
  <c r="D303" i="2" s="1"/>
  <c r="I303" i="2" l="1"/>
  <c r="K303" i="2" s="1"/>
  <c r="F303" i="2"/>
  <c r="G303" i="2" l="1"/>
  <c r="H303" i="2" s="1"/>
  <c r="J303" i="2" s="1"/>
  <c r="D304" i="2" s="1"/>
  <c r="I304" i="2" l="1"/>
  <c r="K304" i="2" s="1"/>
  <c r="F304" i="2"/>
  <c r="G304" i="2" l="1"/>
  <c r="H304" i="2" s="1"/>
  <c r="J304" i="2" s="1"/>
  <c r="D305" i="2" s="1"/>
  <c r="I305" i="2" l="1"/>
  <c r="K305" i="2" s="1"/>
  <c r="F305" i="2"/>
  <c r="G305" i="2" l="1"/>
  <c r="H305" i="2" s="1"/>
  <c r="J305" i="2" s="1"/>
  <c r="D306" i="2" s="1"/>
  <c r="I306" i="2" l="1"/>
  <c r="K306" i="2" s="1"/>
  <c r="F306" i="2"/>
  <c r="G306" i="2" l="1"/>
  <c r="H306" i="2" s="1"/>
  <c r="J306" i="2" s="1"/>
  <c r="D307" i="2" s="1"/>
  <c r="I307" i="2" l="1"/>
  <c r="K307" i="2" s="1"/>
  <c r="F307" i="2"/>
  <c r="G307" i="2" l="1"/>
  <c r="H307" i="2" s="1"/>
  <c r="J307" i="2" s="1"/>
  <c r="D308" i="2" s="1"/>
  <c r="I308" i="2" l="1"/>
  <c r="K308" i="2" s="1"/>
  <c r="F308" i="2"/>
  <c r="G308" i="2" l="1"/>
  <c r="H308" i="2" s="1"/>
  <c r="J308" i="2" s="1"/>
  <c r="D309" i="2" s="1"/>
  <c r="I309" i="2" l="1"/>
  <c r="K309" i="2" s="1"/>
  <c r="F309" i="2"/>
  <c r="G309" i="2" l="1"/>
  <c r="H309" i="2" s="1"/>
  <c r="J309" i="2" s="1"/>
  <c r="D310" i="2" s="1"/>
  <c r="I310" i="2" l="1"/>
  <c r="K310" i="2" s="1"/>
  <c r="F310" i="2"/>
  <c r="G310" i="2" l="1"/>
  <c r="H310" i="2" s="1"/>
  <c r="J310" i="2" s="1"/>
  <c r="D311" i="2" s="1"/>
  <c r="F311" i="2" l="1"/>
  <c r="I311" i="2"/>
  <c r="K311" i="2" s="1"/>
  <c r="G311" i="2" l="1"/>
  <c r="H311" i="2" s="1"/>
  <c r="J311" i="2" s="1"/>
  <c r="D312" i="2" s="1"/>
  <c r="I312" i="2" l="1"/>
  <c r="K312" i="2" s="1"/>
  <c r="F312" i="2"/>
  <c r="G312" i="2" l="1"/>
  <c r="H312" i="2" s="1"/>
  <c r="J312" i="2" s="1"/>
  <c r="D313" i="2" s="1"/>
  <c r="I313" i="2" l="1"/>
  <c r="K313" i="2" s="1"/>
  <c r="F313" i="2"/>
  <c r="G313" i="2" l="1"/>
  <c r="H313" i="2" s="1"/>
  <c r="J313" i="2" s="1"/>
  <c r="D314" i="2" s="1"/>
  <c r="I314" i="2" l="1"/>
  <c r="K314" i="2" s="1"/>
  <c r="F314" i="2"/>
  <c r="G314" i="2" l="1"/>
  <c r="H314" i="2" s="1"/>
  <c r="J314" i="2" s="1"/>
  <c r="D315" i="2" s="1"/>
  <c r="F315" i="2" l="1"/>
  <c r="I315" i="2"/>
  <c r="K315" i="2" s="1"/>
  <c r="G315" i="2" l="1"/>
  <c r="H315" i="2" s="1"/>
  <c r="J315" i="2" s="1"/>
  <c r="D316" i="2" s="1"/>
  <c r="I316" i="2" l="1"/>
  <c r="K316" i="2" s="1"/>
  <c r="F316" i="2"/>
  <c r="G316" i="2" l="1"/>
  <c r="H316" i="2" s="1"/>
  <c r="J316" i="2" s="1"/>
  <c r="D317" i="2" s="1"/>
  <c r="F317" i="2" l="1"/>
  <c r="I317" i="2"/>
  <c r="K317" i="2" s="1"/>
  <c r="G317" i="2" l="1"/>
  <c r="H317" i="2" s="1"/>
  <c r="J317" i="2" s="1"/>
  <c r="D318" i="2" s="1"/>
  <c r="I318" i="2" l="1"/>
  <c r="K318" i="2" s="1"/>
  <c r="F318" i="2"/>
  <c r="G318" i="2" l="1"/>
  <c r="H318" i="2" s="1"/>
  <c r="J318" i="2" s="1"/>
  <c r="D319" i="2" s="1"/>
  <c r="I319" i="2" l="1"/>
  <c r="K319" i="2" s="1"/>
  <c r="F319" i="2"/>
  <c r="G319" i="2" l="1"/>
  <c r="H319" i="2" s="1"/>
  <c r="J319" i="2" s="1"/>
  <c r="D320" i="2" s="1"/>
  <c r="I320" i="2" l="1"/>
  <c r="K320" i="2" s="1"/>
  <c r="F320" i="2"/>
  <c r="G320" i="2" l="1"/>
  <c r="H320" i="2" s="1"/>
  <c r="J320" i="2" s="1"/>
  <c r="D321" i="2" s="1"/>
  <c r="I321" i="2" l="1"/>
  <c r="K321" i="2" s="1"/>
  <c r="F321" i="2"/>
  <c r="G321" i="2" l="1"/>
  <c r="H321" i="2" s="1"/>
  <c r="J321" i="2" s="1"/>
  <c r="D322" i="2" s="1"/>
  <c r="I322" i="2" l="1"/>
  <c r="K322" i="2" s="1"/>
  <c r="F322" i="2"/>
  <c r="G322" i="2" l="1"/>
  <c r="H322" i="2" s="1"/>
  <c r="J322" i="2" s="1"/>
  <c r="D323" i="2" s="1"/>
  <c r="I323" i="2" l="1"/>
  <c r="K323" i="2" s="1"/>
  <c r="F323" i="2"/>
  <c r="G323" i="2" l="1"/>
  <c r="H323" i="2" s="1"/>
  <c r="J323" i="2" s="1"/>
  <c r="D324" i="2" s="1"/>
  <c r="I324" i="2" l="1"/>
  <c r="K324" i="2" s="1"/>
  <c r="F324" i="2"/>
  <c r="G324" i="2" l="1"/>
  <c r="H324" i="2" s="1"/>
  <c r="J324" i="2" s="1"/>
  <c r="D325" i="2" s="1"/>
  <c r="I325" i="2" l="1"/>
  <c r="K325" i="2" s="1"/>
  <c r="F325" i="2"/>
  <c r="G325" i="2" l="1"/>
  <c r="H325" i="2" s="1"/>
  <c r="J325" i="2" s="1"/>
  <c r="D326" i="2" s="1"/>
  <c r="I326" i="2" l="1"/>
  <c r="K326" i="2" s="1"/>
  <c r="F326" i="2"/>
  <c r="G326" i="2" l="1"/>
  <c r="H326" i="2" s="1"/>
  <c r="J326" i="2" s="1"/>
  <c r="D327" i="2" s="1"/>
  <c r="F327" i="2" l="1"/>
  <c r="I327" i="2"/>
  <c r="K327" i="2" s="1"/>
  <c r="G327" i="2" l="1"/>
  <c r="H327" i="2" s="1"/>
  <c r="J327" i="2" s="1"/>
  <c r="D328" i="2" s="1"/>
  <c r="I328" i="2" l="1"/>
  <c r="K328" i="2" s="1"/>
  <c r="F328" i="2"/>
  <c r="G328" i="2" l="1"/>
  <c r="H328" i="2" s="1"/>
  <c r="J328" i="2" s="1"/>
  <c r="D329" i="2" s="1"/>
  <c r="I329" i="2" l="1"/>
  <c r="K329" i="2" s="1"/>
  <c r="F329" i="2"/>
  <c r="G329" i="2" l="1"/>
  <c r="H329" i="2" s="1"/>
  <c r="J329" i="2" s="1"/>
  <c r="D330" i="2" s="1"/>
  <c r="F330" i="2" l="1"/>
  <c r="I330" i="2"/>
  <c r="K330" i="2" s="1"/>
  <c r="G330" i="2" l="1"/>
  <c r="H330" i="2" s="1"/>
  <c r="J330" i="2" s="1"/>
  <c r="D331" i="2" s="1"/>
  <c r="I331" i="2" l="1"/>
  <c r="K331" i="2" s="1"/>
  <c r="F331" i="2"/>
  <c r="G331" i="2" l="1"/>
  <c r="H331" i="2" s="1"/>
  <c r="J331" i="2" s="1"/>
  <c r="D332" i="2" s="1"/>
  <c r="F332" i="2" l="1"/>
  <c r="I332" i="2"/>
  <c r="K332" i="2" s="1"/>
  <c r="G332" i="2" l="1"/>
  <c r="H332" i="2" s="1"/>
  <c r="J332" i="2" s="1"/>
  <c r="D333" i="2" s="1"/>
  <c r="F333" i="2" l="1"/>
  <c r="I333" i="2"/>
  <c r="K333" i="2" s="1"/>
  <c r="G333" i="2" l="1"/>
  <c r="H333" i="2" s="1"/>
  <c r="J333" i="2" s="1"/>
  <c r="D334" i="2" s="1"/>
  <c r="I334" i="2" l="1"/>
  <c r="K334" i="2" s="1"/>
  <c r="F334" i="2"/>
  <c r="G334" i="2" l="1"/>
  <c r="H334" i="2" s="1"/>
  <c r="J334" i="2" s="1"/>
  <c r="D335" i="2" s="1"/>
  <c r="I335" i="2" l="1"/>
  <c r="K335" i="2" s="1"/>
  <c r="F335" i="2"/>
  <c r="G335" i="2" l="1"/>
  <c r="H335" i="2" s="1"/>
  <c r="J335" i="2" s="1"/>
  <c r="D336" i="2" s="1"/>
  <c r="I336" i="2" l="1"/>
  <c r="K336" i="2" s="1"/>
  <c r="F336" i="2"/>
  <c r="G336" i="2" l="1"/>
  <c r="H336" i="2" s="1"/>
  <c r="J336" i="2" s="1"/>
  <c r="D337" i="2" s="1"/>
  <c r="I337" i="2" l="1"/>
  <c r="K337" i="2" s="1"/>
  <c r="F337" i="2"/>
  <c r="G337" i="2" l="1"/>
  <c r="H337" i="2" s="1"/>
  <c r="J337" i="2" s="1"/>
  <c r="D338" i="2" s="1"/>
  <c r="I338" i="2" l="1"/>
  <c r="K338" i="2" s="1"/>
  <c r="F338" i="2"/>
  <c r="G338" i="2" l="1"/>
  <c r="H338" i="2" s="1"/>
  <c r="J338" i="2" s="1"/>
  <c r="D339" i="2" s="1"/>
  <c r="I339" i="2" l="1"/>
  <c r="K339" i="2" s="1"/>
  <c r="F339" i="2"/>
  <c r="G339" i="2" l="1"/>
  <c r="H339" i="2" s="1"/>
  <c r="J339" i="2" s="1"/>
  <c r="D340" i="2" s="1"/>
  <c r="I340" i="2" l="1"/>
  <c r="K340" i="2" s="1"/>
  <c r="F340" i="2"/>
  <c r="G340" i="2" l="1"/>
  <c r="H340" i="2" s="1"/>
  <c r="J340" i="2" s="1"/>
  <c r="D341" i="2" s="1"/>
  <c r="F341" i="2" l="1"/>
  <c r="I341" i="2"/>
  <c r="K341" i="2" s="1"/>
  <c r="G341" i="2" l="1"/>
  <c r="H341" i="2" s="1"/>
  <c r="J341" i="2" s="1"/>
  <c r="D342" i="2" s="1"/>
  <c r="I342" i="2" l="1"/>
  <c r="K342" i="2" s="1"/>
  <c r="F342" i="2"/>
  <c r="G342" i="2" l="1"/>
  <c r="H342" i="2" s="1"/>
  <c r="J342" i="2" s="1"/>
  <c r="D343" i="2" s="1"/>
  <c r="F343" i="2" l="1"/>
  <c r="I343" i="2"/>
  <c r="K343" i="2" s="1"/>
  <c r="G343" i="2" l="1"/>
  <c r="H343" i="2" s="1"/>
  <c r="J343" i="2" s="1"/>
  <c r="D344" i="2" s="1"/>
  <c r="I344" i="2" l="1"/>
  <c r="K344" i="2" s="1"/>
  <c r="F344" i="2"/>
  <c r="G344" i="2" l="1"/>
  <c r="H344" i="2" s="1"/>
  <c r="J344" i="2" s="1"/>
  <c r="D345" i="2" s="1"/>
  <c r="I345" i="2" l="1"/>
  <c r="K345" i="2" s="1"/>
  <c r="F345" i="2"/>
  <c r="G345" i="2" l="1"/>
  <c r="H345" i="2" s="1"/>
  <c r="J345" i="2" s="1"/>
  <c r="D346" i="2" s="1"/>
  <c r="I346" i="2" l="1"/>
  <c r="K346" i="2" s="1"/>
  <c r="F346" i="2"/>
  <c r="G346" i="2" l="1"/>
  <c r="H346" i="2" s="1"/>
  <c r="J346" i="2" s="1"/>
  <c r="D347" i="2" s="1"/>
  <c r="F347" i="2" l="1"/>
  <c r="I347" i="2"/>
  <c r="K347" i="2" s="1"/>
  <c r="G347" i="2" l="1"/>
  <c r="H347" i="2" s="1"/>
  <c r="J347" i="2" s="1"/>
  <c r="D348" i="2" s="1"/>
  <c r="I348" i="2" l="1"/>
  <c r="K348" i="2" s="1"/>
  <c r="F348" i="2"/>
  <c r="G348" i="2" l="1"/>
  <c r="H348" i="2" s="1"/>
  <c r="J348" i="2" s="1"/>
  <c r="D349" i="2" s="1"/>
  <c r="F349" i="2" l="1"/>
  <c r="I349" i="2"/>
  <c r="K349" i="2" s="1"/>
  <c r="G349" i="2" l="1"/>
  <c r="H349" i="2" s="1"/>
  <c r="J349" i="2" s="1"/>
  <c r="D350" i="2" s="1"/>
  <c r="I350" i="2" l="1"/>
  <c r="K350" i="2" s="1"/>
  <c r="F350" i="2"/>
  <c r="G350" i="2" l="1"/>
  <c r="H350" i="2" s="1"/>
  <c r="J350" i="2" s="1"/>
  <c r="D351" i="2" s="1"/>
  <c r="I351" i="2" l="1"/>
  <c r="K351" i="2" s="1"/>
  <c r="F351" i="2"/>
  <c r="G351" i="2" l="1"/>
  <c r="H351" i="2" s="1"/>
  <c r="J351" i="2" s="1"/>
  <c r="D352" i="2" s="1"/>
  <c r="I352" i="2" l="1"/>
  <c r="K352" i="2" s="1"/>
  <c r="F352" i="2"/>
  <c r="G352" i="2" l="1"/>
  <c r="H352" i="2" s="1"/>
  <c r="J352" i="2" s="1"/>
  <c r="D353" i="2" s="1"/>
  <c r="F353" i="2" l="1"/>
  <c r="I353" i="2"/>
  <c r="K353" i="2" s="1"/>
  <c r="G353" i="2" l="1"/>
  <c r="H353" i="2" s="1"/>
  <c r="J353" i="2" s="1"/>
  <c r="D354" i="2" s="1"/>
  <c r="I354" i="2" l="1"/>
  <c r="K354" i="2" s="1"/>
  <c r="F354" i="2"/>
  <c r="G354" i="2" l="1"/>
  <c r="H354" i="2" s="1"/>
  <c r="J354" i="2" s="1"/>
  <c r="D355" i="2" s="1"/>
  <c r="I355" i="2" l="1"/>
  <c r="K355" i="2" s="1"/>
  <c r="F355" i="2"/>
  <c r="G355" i="2" l="1"/>
  <c r="H355" i="2" s="1"/>
  <c r="J355" i="2" s="1"/>
  <c r="D356" i="2" s="1"/>
  <c r="I356" i="2" l="1"/>
  <c r="K356" i="2" s="1"/>
  <c r="F356" i="2"/>
  <c r="G356" i="2" l="1"/>
  <c r="H356" i="2" s="1"/>
  <c r="J356" i="2" s="1"/>
  <c r="D357" i="2" s="1"/>
  <c r="I357" i="2" l="1"/>
  <c r="K357" i="2" s="1"/>
  <c r="F357" i="2"/>
  <c r="G357" i="2" l="1"/>
  <c r="H357" i="2" s="1"/>
  <c r="J357" i="2" s="1"/>
  <c r="D358" i="2" s="1"/>
  <c r="I358" i="2" l="1"/>
  <c r="K358" i="2" s="1"/>
  <c r="F358" i="2"/>
  <c r="G358" i="2" l="1"/>
  <c r="H358" i="2" s="1"/>
  <c r="J358" i="2" s="1"/>
  <c r="D359" i="2" s="1"/>
  <c r="I359" i="2" l="1"/>
  <c r="K359" i="2" s="1"/>
  <c r="F359" i="2"/>
  <c r="G359" i="2" l="1"/>
  <c r="H359" i="2" s="1"/>
  <c r="J359" i="2" s="1"/>
  <c r="D360" i="2" s="1"/>
  <c r="I360" i="2" l="1"/>
  <c r="K360" i="2" s="1"/>
  <c r="F360" i="2"/>
  <c r="G360" i="2" l="1"/>
  <c r="H360" i="2" s="1"/>
  <c r="J360" i="2" s="1"/>
  <c r="D361" i="2" s="1"/>
  <c r="F361" i="2" l="1"/>
  <c r="I361" i="2"/>
  <c r="K361" i="2" s="1"/>
  <c r="G361" i="2" l="1"/>
  <c r="H361" i="2" s="1"/>
  <c r="J361" i="2" s="1"/>
  <c r="D362" i="2" s="1"/>
  <c r="I362" i="2" l="1"/>
  <c r="K362" i="2" s="1"/>
  <c r="F362" i="2"/>
  <c r="G362" i="2" l="1"/>
  <c r="H362" i="2" s="1"/>
  <c r="J362" i="2" s="1"/>
  <c r="D363" i="2" s="1"/>
  <c r="F363" i="2" l="1"/>
  <c r="I363" i="2"/>
  <c r="K363" i="2" s="1"/>
  <c r="G363" i="2" l="1"/>
  <c r="H363" i="2" s="1"/>
  <c r="J363" i="2" s="1"/>
  <c r="D364" i="2" s="1"/>
  <c r="I364" i="2" l="1"/>
  <c r="K364" i="2" s="1"/>
  <c r="F364" i="2"/>
  <c r="G364" i="2" l="1"/>
  <c r="H364" i="2" s="1"/>
  <c r="J364" i="2" s="1"/>
  <c r="D365" i="2" s="1"/>
  <c r="F365" i="2" l="1"/>
  <c r="I365" i="2"/>
  <c r="K365" i="2" s="1"/>
  <c r="G365" i="2" l="1"/>
  <c r="H365" i="2" s="1"/>
  <c r="J365" i="2" s="1"/>
  <c r="D366" i="2" s="1"/>
  <c r="I366" i="2" l="1"/>
  <c r="K366" i="2" s="1"/>
  <c r="F366" i="2"/>
  <c r="G366" i="2" l="1"/>
  <c r="H366" i="2" s="1"/>
  <c r="J366" i="2" s="1"/>
  <c r="D367" i="2" s="1"/>
  <c r="I367" i="2" l="1"/>
  <c r="K367" i="2" s="1"/>
  <c r="F367" i="2"/>
  <c r="G367" i="2" l="1"/>
  <c r="H367" i="2" s="1"/>
  <c r="J367" i="2" s="1"/>
  <c r="D368" i="2" s="1"/>
  <c r="I368" i="2" l="1"/>
  <c r="K368" i="2" s="1"/>
  <c r="F368" i="2"/>
  <c r="G368" i="2" l="1"/>
  <c r="H368" i="2" s="1"/>
  <c r="J368" i="2" s="1"/>
  <c r="D369" i="2" s="1"/>
  <c r="I369" i="2" l="1"/>
  <c r="K369" i="2" s="1"/>
  <c r="F369" i="2"/>
  <c r="G369" i="2" l="1"/>
  <c r="H369" i="2" s="1"/>
  <c r="J369" i="2" s="1"/>
  <c r="D370" i="2" s="1"/>
  <c r="I370" i="2" l="1"/>
  <c r="K370" i="2" s="1"/>
  <c r="F370" i="2"/>
  <c r="G370" i="2" l="1"/>
  <c r="H370" i="2" s="1"/>
  <c r="J370" i="2" s="1"/>
  <c r="D371" i="2" s="1"/>
  <c r="I371" i="2" l="1"/>
  <c r="K371" i="2" s="1"/>
  <c r="F371" i="2"/>
  <c r="G371" i="2" l="1"/>
  <c r="H371" i="2" s="1"/>
  <c r="J371" i="2" s="1"/>
  <c r="D372" i="2" s="1"/>
  <c r="I372" i="2" l="1"/>
  <c r="K372" i="2" s="1"/>
  <c r="F372" i="2"/>
  <c r="G372" i="2" l="1"/>
  <c r="H372" i="2" s="1"/>
  <c r="J372" i="2" s="1"/>
  <c r="D373" i="2" s="1"/>
  <c r="I373" i="2" l="1"/>
  <c r="K373" i="2" s="1"/>
  <c r="F373" i="2"/>
  <c r="G373" i="2" l="1"/>
  <c r="H373" i="2" s="1"/>
  <c r="J373" i="2" s="1"/>
  <c r="D374" i="2" s="1"/>
  <c r="I374" i="2" l="1"/>
  <c r="K374" i="2" s="1"/>
  <c r="F374" i="2"/>
  <c r="G374" i="2" l="1"/>
  <c r="H374" i="2" s="1"/>
  <c r="J374" i="2" s="1"/>
  <c r="D375" i="2" s="1"/>
  <c r="I375" i="2" l="1"/>
  <c r="I12" i="2" s="1"/>
  <c r="F375" i="2"/>
  <c r="I11" i="2" l="1"/>
  <c r="G375" i="2"/>
  <c r="K375" i="2"/>
  <c r="H375" i="2" l="1"/>
  <c r="J375" i="2" s="1"/>
  <c r="I9" i="2" s="1"/>
  <c r="I10" i="2" s="1"/>
</calcChain>
</file>

<file path=xl/sharedStrings.xml><?xml version="1.0" encoding="utf-8"?>
<sst xmlns="http://schemas.openxmlformats.org/spreadsheetml/2006/main" count="30" uniqueCount="30">
  <si>
    <t>Loan amount</t>
  </si>
  <si>
    <t>Optional extra payments</t>
  </si>
  <si>
    <t>Scheduled payment</t>
  </si>
  <si>
    <t>Scheduled number of payments</t>
  </si>
  <si>
    <t>Actual number of payments</t>
  </si>
  <si>
    <t>Total early payments</t>
  </si>
  <si>
    <t>Total interest</t>
  </si>
  <si>
    <t>ENTER VALUES</t>
  </si>
  <si>
    <t>LOAN SUMMARY</t>
  </si>
  <si>
    <t>LENDER NAME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</si>
  <si>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</si>
  <si>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</si>
  <si>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</si>
  <si>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</si>
  <si>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</si>
  <si>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</si>
  <si>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</si>
  <si>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</si>
  <si>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</si>
  <si>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</si>
  <si>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MORTGAGE AMORTIZATION SCHEDULE</t>
  </si>
  <si>
    <t>Interest rate</t>
  </si>
  <si>
    <t>* SEE CURRENT *</t>
  </si>
  <si>
    <t>Payments made per year</t>
  </si>
  <si>
    <t>Loan term in years</t>
  </si>
  <si>
    <t>Years saved off original loan term</t>
  </si>
  <si>
    <t>Loan repayment start date</t>
  </si>
  <si>
    <t>Greater Iowa Credit Union</t>
  </si>
  <si>
    <t xml:space="preserve">Calculate your monthly principal and interest payments or plan for the future. Add extra monthly payments to visualize your total interest savings and discover how quickly you can achieve a debt-free home.  </t>
  </si>
  <si>
    <t>Connect with a mortgage expert at gicu.org/mortgage.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</si>
</sst>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21" x14ac:knownFonts="1"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 Light"/>
      <family val="2"/>
      <scheme val="major"/>
    </font>
    <font>
      <i/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2"/>
      <color theme="3"/>
      <name val="Arial"/>
      <family val="2"/>
    </font>
    <font>
      <b/>
      <sz val="16"/>
      <color theme="3"/>
      <name val="Arial"/>
      <family val="2"/>
    </font>
    <font>
      <sz val="11"/>
      <name val="Proxima Nova Medium"/>
      <family val="3"/>
    </font>
    <font>
      <b/>
      <u/>
      <sz val="12"/>
      <color rgb="FF000064"/>
      <name val="Proxima Nova Medium"/>
      <family val="3"/>
    </font>
    <font>
      <b/>
      <sz val="16"/>
      <color theme="1" tint="0.24994659260841701"/>
      <name val="Proxima Nova Medium"/>
      <family val="3"/>
    </font>
    <font>
      <sz val="11"/>
      <name val="Proxima Nova Semibold"/>
      <family val="3"/>
    </font>
    <font>
      <sz val="12"/>
      <name val="Arial"/>
      <family val="2"/>
    </font>
    <font>
      <b/>
      <sz val="14"/>
      <color theme="3"/>
      <name val="Arial Black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 tint="0.2499465926084170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0394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rgb="FF00B0F0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ck">
        <color rgb="FF155776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 style="medium">
        <color rgb="FF00B0F0"/>
      </top>
      <bottom style="thin">
        <color theme="1" tint="0.499984740745262"/>
      </bottom>
      <diagonal/>
    </border>
  </borders>
  <cellStyleXfs count="15">
    <xf numFmtId="0" fontId="0" fillId="0" borderId="0"/>
    <xf numFmtId="0" fontId="8" fillId="0" borderId="4" applyNumberFormat="0" applyFill="0" applyProtection="0">
      <alignment vertical="center"/>
    </xf>
    <xf numFmtId="0" fontId="3" fillId="0" borderId="2" applyNumberFormat="0" applyFill="0" applyProtection="0">
      <alignment vertical="center"/>
    </xf>
    <xf numFmtId="0" fontId="1" fillId="0" borderId="5" applyNumberFormat="0" applyFill="0" applyProtection="0">
      <alignment vertical="center"/>
    </xf>
    <xf numFmtId="0" fontId="2" fillId="2" borderId="1" applyNumberFormat="0" applyProtection="0">
      <alignment horizontal="right"/>
    </xf>
    <xf numFmtId="0" fontId="4" fillId="0" borderId="1" applyNumberFormat="0" applyProtection="0">
      <alignment vertical="center"/>
    </xf>
    <xf numFmtId="10" fontId="5" fillId="0" borderId="0" applyFont="0" applyFill="0" applyBorder="0" applyAlignment="0" applyProtection="0"/>
    <xf numFmtId="164" fontId="2" fillId="2" borderId="0" applyFont="0" applyFill="0" applyBorder="0" applyAlignment="0" applyProtection="0"/>
    <xf numFmtId="0" fontId="2" fillId="6" borderId="0" applyNumberFormat="0" applyFont="0" applyAlignment="0">
      <alignment horizontal="center" vertical="center" wrapText="1"/>
    </xf>
    <xf numFmtId="0" fontId="6" fillId="5" borderId="0" applyNumberFormat="0" applyBorder="0" applyProtection="0">
      <alignment vertical="center" wrapText="1"/>
    </xf>
    <xf numFmtId="1" fontId="2" fillId="3" borderId="0" applyFont="0" applyFill="0" applyBorder="0" applyAlignment="0"/>
    <xf numFmtId="14" fontId="2" fillId="0" borderId="0" applyFont="0" applyFill="0" applyBorder="0" applyAlignment="0"/>
    <xf numFmtId="164" fontId="2" fillId="2" borderId="0" applyFont="0" applyFill="0" applyBorder="0" applyProtection="0">
      <alignment horizontal="right" indent="2"/>
    </xf>
    <xf numFmtId="0" fontId="6" fillId="4" borderId="0" applyBorder="0" applyProtection="0">
      <alignment horizontal="right" vertical="center" wrapText="1" indent="2"/>
    </xf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9" fillId="0" borderId="0" xfId="0" applyFont="1"/>
    <xf numFmtId="0" fontId="10" fillId="0" borderId="0" xfId="14" applyFont="1" applyFill="1"/>
    <xf numFmtId="0" fontId="11" fillId="0" borderId="4" xfId="1" applyFont="1">
      <alignment vertical="center"/>
    </xf>
    <xf numFmtId="0" fontId="12" fillId="0" borderId="0" xfId="0" applyFont="1"/>
    <xf numFmtId="0" fontId="15" fillId="0" borderId="0" xfId="0" applyFont="1"/>
    <xf numFmtId="0" fontId="16" fillId="0" borderId="2" xfId="2" applyFont="1">
      <alignment vertical="center"/>
    </xf>
    <xf numFmtId="0" fontId="17" fillId="0" borderId="2" xfId="2" applyFont="1">
      <alignment vertical="center"/>
    </xf>
    <xf numFmtId="164" fontId="19" fillId="2" borderId="0" xfId="7" applyFont="1"/>
    <xf numFmtId="164" fontId="19" fillId="6" borderId="0" xfId="8" applyNumberFormat="1" applyFont="1" applyAlignment="1"/>
    <xf numFmtId="0" fontId="18" fillId="0" borderId="1" xfId="5" applyFont="1">
      <alignment vertical="center"/>
    </xf>
    <xf numFmtId="0" fontId="7" fillId="0" borderId="1" xfId="14" applyBorder="1" applyAlignment="1">
      <alignment vertical="center" shrinkToFit="1"/>
    </xf>
    <xf numFmtId="10" fontId="19" fillId="2" borderId="1" xfId="6" applyFont="1" applyFill="1" applyBorder="1" applyAlignment="1">
      <alignment horizontal="right"/>
    </xf>
    <xf numFmtId="1" fontId="19" fillId="6" borderId="1" xfId="10" applyFont="1" applyFill="1" applyBorder="1" applyAlignment="1"/>
    <xf numFmtId="1" fontId="19" fillId="2" borderId="0" xfId="10" applyFont="1" applyFill="1"/>
    <xf numFmtId="1" fontId="19" fillId="2" borderId="1" xfId="10" applyFont="1" applyFill="1" applyBorder="1"/>
    <xf numFmtId="4" fontId="19" fillId="6" borderId="1" xfId="8" applyNumberFormat="1" applyFont="1" applyBorder="1" applyAlignment="1"/>
    <xf numFmtId="14" fontId="19" fillId="2" borderId="1" xfId="11" applyFont="1" applyFill="1" applyBorder="1"/>
    <xf numFmtId="164" fontId="19" fillId="6" borderId="1" xfId="8" applyNumberFormat="1" applyFont="1" applyBorder="1" applyAlignment="1"/>
    <xf numFmtId="0" fontId="19" fillId="0" borderId="0" xfId="0" applyFont="1"/>
    <xf numFmtId="164" fontId="19" fillId="2" borderId="1" xfId="7" applyFont="1" applyFill="1" applyBorder="1"/>
    <xf numFmtId="0" fontId="16" fillId="0" borderId="5" xfId="3" applyFont="1" applyAlignment="1">
      <alignment vertical="center" shrinkToFit="1"/>
    </xf>
    <xf numFmtId="0" fontId="20" fillId="7" borderId="0" xfId="9" applyFont="1" applyFill="1">
      <alignment vertical="center" wrapText="1"/>
    </xf>
    <xf numFmtId="1" fontId="15" fillId="6" borderId="0" xfId="10" applyFont="1" applyFill="1" applyBorder="1" applyAlignment="1">
      <alignment horizontal="left"/>
    </xf>
    <xf numFmtId="14" fontId="15" fillId="0" borderId="0" xfId="11" applyFont="1" applyFill="1" applyBorder="1" applyAlignment="1">
      <alignment horizontal="left"/>
    </xf>
    <xf numFmtId="164" fontId="15" fillId="0" borderId="0" xfId="12" applyFont="1" applyFill="1" applyBorder="1">
      <alignment horizontal="right" indent="2"/>
    </xf>
    <xf numFmtId="1" fontId="15" fillId="0" borderId="0" xfId="10" applyFont="1" applyFill="1" applyBorder="1" applyAlignment="1">
      <alignment horizontal="left"/>
    </xf>
    <xf numFmtId="14" fontId="15" fillId="6" borderId="0" xfId="11" applyFont="1" applyFill="1" applyBorder="1" applyAlignment="1">
      <alignment horizontal="left"/>
    </xf>
    <xf numFmtId="164" fontId="15" fillId="6" borderId="0" xfId="12" applyFont="1" applyFill="1" applyBorder="1">
      <alignment horizontal="right" indent="2"/>
    </xf>
    <xf numFmtId="0" fontId="9" fillId="0" borderId="0" xfId="0" applyFont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7" fillId="0" borderId="4" xfId="14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0" fontId="18" fillId="0" borderId="1" xfId="5" applyFont="1">
      <alignment vertical="center"/>
    </xf>
    <xf numFmtId="0" fontId="18" fillId="0" borderId="6" xfId="5" applyFont="1" applyBorder="1">
      <alignment vertical="center"/>
    </xf>
    <xf numFmtId="0" fontId="19" fillId="2" borderId="1" xfId="4" applyFont="1">
      <alignment horizontal="right"/>
    </xf>
    <xf numFmtId="0" fontId="18" fillId="0" borderId="3" xfId="5" applyFont="1" applyBorder="1">
      <alignment vertical="center"/>
    </xf>
  </cellXfs>
  <cellStyles count="15">
    <cellStyle name="Amount" xfId="7" xr:uid="{00000000-0005-0000-0000-000000000000}"/>
    <cellStyle name="Date" xfId="11" xr:uid="{00000000-0005-0000-0000-000001000000}"/>
    <cellStyle name="Explanatory Text" xfId="5" builtinId="53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9" builtinId="19" customBuiltin="1"/>
    <cellStyle name="Heading 4 Right aligned" xfId="13" xr:uid="{00000000-0005-0000-0000-000007000000}"/>
    <cellStyle name="Hyperlink" xfId="14" builtinId="8" customBuiltin="1"/>
    <cellStyle name="Input" xfId="4" builtinId="20" customBuiltin="1"/>
    <cellStyle name="Loan Summary" xfId="8" xr:uid="{00000000-0005-0000-0000-000009000000}"/>
    <cellStyle name="Normal" xfId="0" builtinId="0" customBuiltin="1"/>
    <cellStyle name="Number" xfId="10" xr:uid="{00000000-0005-0000-0000-00000B000000}"/>
    <cellStyle name="Percent" xfId="6" builtinId="5" customBuiltin="1"/>
    <cellStyle name="Table Amount" xfId="12" xr:uid="{00000000-0005-0000-0000-00000D000000}"/>
  </cellStyles>
  <dxfs count="20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1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Loan Amortization Schedule" pivot="0" count="7" xr9:uid="{00000000-0011-0000-FFFF-FFFF00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66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D4D4F"/>
      <color rgb="FF155776"/>
      <color rgb="FF003399"/>
      <color rgb="FF20394C"/>
      <color rgb="FF000064"/>
      <color rgb="FF1557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gicu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78417</xdr:colOff>
      <xdr:row>0</xdr:row>
      <xdr:rowOff>104773</xdr:rowOff>
    </xdr:from>
    <xdr:to>
      <xdr:col>3</xdr:col>
      <xdr:colOff>106992</xdr:colOff>
      <xdr:row>2</xdr:row>
      <xdr:rowOff>13968</xdr:rowOff>
    </xdr:to>
    <xdr:pic>
      <xdr:nvPicPr>
        <xdr:cNvPr id="15" name="Picture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BF4687-F35C-D4A4-AC2C-8E5CBAC1E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8442" y="104773"/>
          <a:ext cx="1828800" cy="6045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ymentSchedule" displayName="PaymentSchedule" ref="B15:K375" totalsRowShown="0" headerRowDxfId="12" dataDxfId="11" headerRowCellStyle="Heading 4">
  <tableColumns count="10">
    <tableColumn id="1" xr3:uid="{00000000-0010-0000-0000-000001000000}" name="PMT NO" dataDxfId="10" dataCellStyle="Number">
      <calculatedColumnFormula>IF(LoanIsGood,IF(ROW()-ROW(PaymentSchedule[[#Headers],[PMT NO]])&gt;ScheduledNumberOfPayments,"",ROW()-ROW(PaymentSchedule[[#Headers],[PMT NO]])),"")</calculatedColumnFormula>
    </tableColumn>
    <tableColumn id="2" xr3:uid="{00000000-0010-0000-0000-000002000000}" name="PAYMENT DATE" dataDxfId="9" dataCellStyle="Date">
      <calculatedColumnFormula>IF(PaymentSchedule[[#This Row],[PMT NO]]&lt;&gt;"",EOMONTH(LoanStartDate,ROW(PaymentSchedule[[#This Row],[PMT NO]])-ROW(PaymentSchedule[[#Headers],[PMT NO]])-2)+DAY(LoanStartDate),"")</calculatedColumnFormula>
    </tableColumn>
    <tableColumn id="3" xr3:uid="{00000000-0010-0000-0000-000003000000}" name="BEGINNING BALANCE" dataDxfId="8" dataCellStyle="Table Amount">
      <calculatedColumnFormula>IF(PaymentSchedule[[#This Row],[PMT NO]]&lt;&gt;"",IF(ROW()-ROW(PaymentSchedule[[#Headers],[BEGINNING BALANCE]])=1,LoanAmount,INDEX(PaymentSchedule[ENDING BALANCE],ROW()-ROW(PaymentSchedule[[#Headers],[BEGINNING BALANCE]])-1)),"")</calculatedColumnFormula>
    </tableColumn>
    <tableColumn id="4" xr3:uid="{00000000-0010-0000-0000-000004000000}" name="SCHEDULED PAYMENT" dataDxfId="7" dataCellStyle="Table Amount">
      <calculatedColumnFormula>IF(PaymentSchedule[[#This Row],[PMT NO]]&lt;&gt;"",ScheduledPayment,"")</calculatedColumnFormula>
    </tableColumn>
    <tableColumn id="5" xr3:uid="{00000000-0010-0000-0000-000005000000}" name="EXTRA PAYMENT" dataDxfId="6" dataCellStyle="Table Amount">
      <calculatedColumnFormula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calculatedColumnFormula>
    </tableColumn>
    <tableColumn id="6" xr3:uid="{00000000-0010-0000-0000-000006000000}" name="TOTAL PAYMENT" dataDxfId="5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calculatedColumnFormula>
    </tableColumn>
    <tableColumn id="7" xr3:uid="{00000000-0010-0000-0000-000007000000}" name="PRINCIPAL" dataDxfId="4" dataCellStyle="Table Amount">
      <calculatedColumnFormula>IF(PaymentSchedule[[#This Row],[PMT NO]]&lt;&gt;"",PaymentSchedule[[#This Row],[TOTAL PAYMENT]]-PaymentSchedule[[#This Row],[INTEREST]],"")</calculatedColumnFormula>
    </tableColumn>
    <tableColumn id="8" xr3:uid="{00000000-0010-0000-0000-000008000000}" name="INTEREST" dataDxfId="3" dataCellStyle="Table Amount">
      <calculatedColumnFormula>IF(PaymentSchedule[[#This Row],[PMT NO]]&lt;&gt;"",PaymentSchedule[[#This Row],[BEGINNING BALANCE]]*(InterestRate/PaymentsPerYear),"")</calculatedColumnFormula>
    </tableColumn>
    <tableColumn id="9" xr3:uid="{00000000-0010-0000-0000-000009000000}" name="ENDING BALANCE" dataDxfId="2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calculatedColumnFormula>
    </tableColumn>
    <tableColumn id="10" xr3:uid="{00000000-0010-0000-0000-00000A000000}" name="CUMULATIVE INTEREST" dataDxfId="1" dataCellStyle="Table Amount">
      <calculatedColumnFormula>IF(PaymentSchedule[[#This Row],[PMT NO]]&lt;&gt;"",SUM(INDEX(PaymentSchedule[INTEREST],1,1):PaymentSchedule[[#This Row],[INTEREST]]),"")</calculatedColumnFormula>
    </tableColumn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scheduled payment, extra payment, principal amount, interest and cumulative interest amounts"/>
    </ext>
  </extLst>
</table>
</file>

<file path=xl/theme/theme1.xml><?xml version="1.0" encoding="utf-8"?>
<a:theme xmlns:a="http://schemas.openxmlformats.org/drawingml/2006/main" name="Theme1-2026">
  <a:themeElements>
    <a:clrScheme name="GICU 2026">
      <a:dk1>
        <a:srgbClr val="00426D"/>
      </a:dk1>
      <a:lt1>
        <a:sysClr val="window" lastClr="FFFFFF"/>
      </a:lt1>
      <a:dk2>
        <a:srgbClr val="0066A0"/>
      </a:dk2>
      <a:lt2>
        <a:srgbClr val="BCBEC0"/>
      </a:lt2>
      <a:accent1>
        <a:srgbClr val="3293C8"/>
      </a:accent1>
      <a:accent2>
        <a:srgbClr val="72BF44"/>
      </a:accent2>
      <a:accent3>
        <a:srgbClr val="808285"/>
      </a:accent3>
      <a:accent4>
        <a:srgbClr val="0AB1B1"/>
      </a:accent4>
      <a:accent5>
        <a:srgbClr val="007978"/>
      </a:accent5>
      <a:accent6>
        <a:srgbClr val="46812B"/>
      </a:accent6>
      <a:hlink>
        <a:srgbClr val="3293C8"/>
      </a:hlink>
      <a:folHlink>
        <a:srgbClr val="72BF4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icu.org/borrow/home/mortgage/" TargetMode="External"/><Relationship Id="rId1" Type="http://schemas.openxmlformats.org/officeDocument/2006/relationships/hyperlink" Target="https://www.gicu.org/borrow/home/mortgage-rates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K377"/>
  <sheetViews>
    <sheetView showGridLines="0" tabSelected="1" zoomScaleNormal="100" workbookViewId="0">
      <pane ySplit="15" topLeftCell="A16" activePane="bottomLeft" state="frozen"/>
      <selection pane="bottomLeft" activeCell="G2" sqref="G2"/>
    </sheetView>
  </sheetViews>
  <sheetFormatPr defaultColWidth="9.140625" defaultRowHeight="14.25" x14ac:dyDescent="0.2"/>
  <cols>
    <col min="1" max="1" width="3" style="1" customWidth="1"/>
    <col min="2" max="2" width="8.7109375" style="1" bestFit="1" customWidth="1"/>
    <col min="3" max="3" width="18.28515625" style="1" bestFit="1" customWidth="1"/>
    <col min="4" max="4" width="20.28515625" style="1" bestFit="1" customWidth="1"/>
    <col min="5" max="5" width="16" style="1" bestFit="1" customWidth="1"/>
    <col min="6" max="6" width="13.42578125" style="1" bestFit="1" customWidth="1"/>
    <col min="7" max="7" width="16.28515625" style="1" bestFit="1" customWidth="1"/>
    <col min="8" max="9" width="16" style="1" bestFit="1" customWidth="1"/>
    <col min="10" max="11" width="18.5703125" style="1" bestFit="1" customWidth="1"/>
    <col min="12" max="16384" width="9.140625" style="1"/>
  </cols>
  <sheetData>
    <row r="1" spans="1:11" ht="8.25" customHeight="1" x14ac:dyDescent="0.2"/>
    <row r="2" spans="1:11" ht="46.5" customHeight="1" x14ac:dyDescent="0.2">
      <c r="B2" s="29"/>
      <c r="C2" s="29"/>
      <c r="D2" s="29"/>
      <c r="E2" s="29"/>
    </row>
    <row r="3" spans="1:11" ht="22.5" x14ac:dyDescent="0.2">
      <c r="B3" s="30" t="s">
        <v>20</v>
      </c>
      <c r="C3" s="30"/>
      <c r="D3" s="30"/>
      <c r="E3" s="30"/>
      <c r="I3" s="2"/>
    </row>
    <row r="4" spans="1:11" ht="34.9" customHeight="1" x14ac:dyDescent="0.2">
      <c r="B4" s="32" t="s">
        <v>28</v>
      </c>
      <c r="C4" s="32"/>
      <c r="D4" s="32"/>
      <c r="E4" s="32"/>
      <c r="F4" s="32"/>
      <c r="G4" s="32"/>
      <c r="H4" s="32"/>
      <c r="I4" s="32"/>
      <c r="J4" s="32"/>
      <c r="K4" s="32"/>
    </row>
    <row r="5" spans="1:11" ht="24" customHeight="1" thickBot="1" x14ac:dyDescent="0.25">
      <c r="B5" s="31" t="s">
        <v>29</v>
      </c>
      <c r="C5" s="31"/>
      <c r="D5" s="31"/>
      <c r="E5" s="31"/>
      <c r="F5" s="3"/>
      <c r="G5" s="3"/>
      <c r="H5" s="3"/>
      <c r="I5" s="3"/>
      <c r="J5" s="3"/>
      <c r="K5" s="3"/>
    </row>
    <row r="6" spans="1:11" ht="20.100000000000001" customHeight="1" thickTop="1" thickBot="1" x14ac:dyDescent="0.25">
      <c r="A6" s="5"/>
      <c r="B6" s="5"/>
      <c r="C6" s="6" t="s">
        <v>7</v>
      </c>
      <c r="D6" s="6"/>
      <c r="E6" s="7"/>
      <c r="F6" s="5"/>
      <c r="G6" s="6" t="s">
        <v>8</v>
      </c>
      <c r="H6" s="6"/>
      <c r="I6" s="6"/>
      <c r="J6" s="5"/>
      <c r="K6" s="5"/>
    </row>
    <row r="7" spans="1:11" ht="14.25" customHeight="1" x14ac:dyDescent="0.2">
      <c r="A7" s="5"/>
      <c r="B7" s="5"/>
      <c r="C7" s="36" t="s">
        <v>0</v>
      </c>
      <c r="D7" s="36"/>
      <c r="E7" s="8">
        <v>250000</v>
      </c>
      <c r="F7" s="5"/>
      <c r="G7" s="34" t="s">
        <v>2</v>
      </c>
      <c r="H7" s="34"/>
      <c r="I7" s="9">
        <f>IF(LoanIsGood,-PMT(InterestRate/PaymentsPerYear,ScheduledNumberOfPayments,LoanAmount),"")</f>
        <v>1498.8763128818807</v>
      </c>
      <c r="J7" s="5"/>
      <c r="K7" s="5"/>
    </row>
    <row r="8" spans="1:11" ht="15" x14ac:dyDescent="0.2">
      <c r="A8" s="5"/>
      <c r="B8" s="5"/>
      <c r="C8" s="10" t="s">
        <v>21</v>
      </c>
      <c r="D8" s="11" t="s">
        <v>22</v>
      </c>
      <c r="E8" s="12">
        <v>0.06</v>
      </c>
      <c r="F8" s="5"/>
      <c r="G8" s="33" t="s">
        <v>3</v>
      </c>
      <c r="H8" s="33"/>
      <c r="I8" s="13">
        <f>IF(LoanIsGood,LoanPeriod*PaymentsPerYear,"")</f>
        <v>360</v>
      </c>
      <c r="J8" s="5"/>
      <c r="K8" s="5"/>
    </row>
    <row r="9" spans="1:11" x14ac:dyDescent="0.2">
      <c r="A9" s="5"/>
      <c r="B9" s="5"/>
      <c r="C9" s="33" t="s">
        <v>24</v>
      </c>
      <c r="D9" s="33"/>
      <c r="E9" s="14">
        <v>30</v>
      </c>
      <c r="F9" s="5"/>
      <c r="G9" s="33" t="s">
        <v>4</v>
      </c>
      <c r="H9" s="33"/>
      <c r="I9" s="13">
        <f>ActualNumberOfPayments</f>
        <v>360</v>
      </c>
      <c r="J9" s="5"/>
      <c r="K9" s="5"/>
    </row>
    <row r="10" spans="1:11" x14ac:dyDescent="0.2">
      <c r="A10" s="5"/>
      <c r="B10" s="5"/>
      <c r="C10" s="33" t="s">
        <v>23</v>
      </c>
      <c r="D10" s="33"/>
      <c r="E10" s="15">
        <v>12</v>
      </c>
      <c r="F10" s="5"/>
      <c r="G10" s="33" t="s">
        <v>25</v>
      </c>
      <c r="H10" s="33"/>
      <c r="I10" s="16">
        <f>(I8-I9)/E10</f>
        <v>0</v>
      </c>
      <c r="J10" s="5"/>
      <c r="K10" s="5"/>
    </row>
    <row r="11" spans="1:11" x14ac:dyDescent="0.2">
      <c r="A11" s="5"/>
      <c r="B11" s="5"/>
      <c r="C11" s="33" t="s">
        <v>26</v>
      </c>
      <c r="D11" s="33"/>
      <c r="E11" s="17">
        <v>46082</v>
      </c>
      <c r="F11" s="5"/>
      <c r="G11" s="33" t="s">
        <v>5</v>
      </c>
      <c r="H11" s="33"/>
      <c r="I11" s="18">
        <f>TotalEarlyPayments</f>
        <v>0</v>
      </c>
      <c r="J11" s="5"/>
      <c r="K11" s="5"/>
    </row>
    <row r="12" spans="1:11" x14ac:dyDescent="0.2">
      <c r="A12" s="5"/>
      <c r="B12" s="5"/>
      <c r="C12" s="19"/>
      <c r="D12" s="19"/>
      <c r="E12" s="19"/>
      <c r="F12" s="5"/>
      <c r="G12" s="33" t="s">
        <v>6</v>
      </c>
      <c r="H12" s="33"/>
      <c r="I12" s="18">
        <f>TotalInterest</f>
        <v>289595.47263747733</v>
      </c>
      <c r="J12" s="5"/>
      <c r="K12" s="5"/>
    </row>
    <row r="13" spans="1:11" ht="15" x14ac:dyDescent="0.2">
      <c r="A13" s="5"/>
      <c r="B13" s="5"/>
      <c r="C13" s="33" t="s">
        <v>1</v>
      </c>
      <c r="D13" s="33"/>
      <c r="E13" s="20">
        <v>0</v>
      </c>
      <c r="F13" s="5"/>
      <c r="G13" s="21" t="s">
        <v>9</v>
      </c>
      <c r="H13" s="35" t="s">
        <v>27</v>
      </c>
      <c r="I13" s="35"/>
      <c r="J13" s="5"/>
      <c r="K13" s="5"/>
    </row>
    <row r="14" spans="1:1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s="4" customFormat="1" ht="35.1" customHeight="1" x14ac:dyDescent="0.2">
      <c r="A15" s="5"/>
      <c r="B15" s="22" t="s">
        <v>10</v>
      </c>
      <c r="C15" s="22" t="s">
        <v>11</v>
      </c>
      <c r="D15" s="22" t="s">
        <v>12</v>
      </c>
      <c r="E15" s="22" t="s">
        <v>13</v>
      </c>
      <c r="F15" s="22" t="s">
        <v>14</v>
      </c>
      <c r="G15" s="22" t="s">
        <v>15</v>
      </c>
      <c r="H15" s="22" t="s">
        <v>16</v>
      </c>
      <c r="I15" s="22" t="s">
        <v>17</v>
      </c>
      <c r="J15" s="22" t="s">
        <v>18</v>
      </c>
      <c r="K15" s="22" t="s">
        <v>19</v>
      </c>
    </row>
    <row r="16" spans="1:11" x14ac:dyDescent="0.2">
      <c r="A16" s="5"/>
      <c r="B16" s="23">
        <f>IF(LoanIsGood,IF(ROW()-ROW(PaymentSchedule[[#Headers],[PMT NO]])&gt;ScheduledNumberOfPayments,"",ROW()-ROW(PaymentSchedule[[#Headers],[PMT NO]])),"")</f>
        <v>1</v>
      </c>
      <c r="C16" s="24">
        <f>IF(PaymentSchedule[[#This Row],[PMT NO]]&lt;&gt;"",EOMONTH(LoanStartDate,ROW(PaymentSchedule[[#This Row],[PMT NO]])-ROW(PaymentSchedule[[#Headers],[PMT NO]])-2)+DAY(LoanStartDate),"")</f>
        <v>46082</v>
      </c>
      <c r="D16" s="25">
        <f>IF(PaymentSchedule[[#This Row],[PMT NO]]&lt;&gt;"",IF(ROW()-ROW(PaymentSchedule[[#Headers],[BEGINNING BALANCE]])=1,LoanAmount,INDEX(PaymentSchedule[ENDING BALANCE],ROW()-ROW(PaymentSchedule[[#Headers],[BEGINNING BALANCE]])-1)),"")</f>
        <v>250000</v>
      </c>
      <c r="E16" s="25">
        <f>IF(PaymentSchedule[[#This Row],[PMT NO]]&lt;&gt;"",ScheduledPayment,"")</f>
        <v>1498.8763128818807</v>
      </c>
      <c r="F1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6" s="25">
        <f>IF(PaymentSchedule[[#This Row],[PMT NO]]&lt;&gt;"",PaymentSchedule[[#This Row],[TOTAL PAYMENT]]-PaymentSchedule[[#This Row],[INTEREST]],"")</f>
        <v>248.87631288188072</v>
      </c>
      <c r="I16" s="25">
        <f>IF(PaymentSchedule[[#This Row],[PMT NO]]&lt;&gt;"",PaymentSchedule[[#This Row],[BEGINNING BALANCE]]*(InterestRate/PaymentsPerYear),"")</f>
        <v>1250</v>
      </c>
      <c r="J1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249751.12368711812</v>
      </c>
      <c r="K16" s="25">
        <f>IF(PaymentSchedule[[#This Row],[PMT NO]]&lt;&gt;"",SUM(INDEX(PaymentSchedule[INTEREST],1,1):PaymentSchedule[[#This Row],[INTEREST]]),"")</f>
        <v>1250</v>
      </c>
    </row>
    <row r="17" spans="1:11" x14ac:dyDescent="0.2">
      <c r="A17" s="5"/>
      <c r="B17" s="26">
        <f>IF(LoanIsGood,IF(ROW()-ROW(PaymentSchedule[[#Headers],[PMT NO]])&gt;ScheduledNumberOfPayments,"",ROW()-ROW(PaymentSchedule[[#Headers],[PMT NO]])),"")</f>
        <v>2</v>
      </c>
      <c r="C17" s="24">
        <f>IF(PaymentSchedule[[#This Row],[PMT NO]]&lt;&gt;"",EOMONTH(LoanStartDate,ROW(PaymentSchedule[[#This Row],[PMT NO]])-ROW(PaymentSchedule[[#Headers],[PMT NO]])-2)+DAY(LoanStartDate),"")</f>
        <v>46113</v>
      </c>
      <c r="D17" s="25">
        <f>IF(PaymentSchedule[[#This Row],[PMT NO]]&lt;&gt;"",IF(ROW()-ROW(PaymentSchedule[[#Headers],[BEGINNING BALANCE]])=1,LoanAmount,INDEX(PaymentSchedule[ENDING BALANCE],ROW()-ROW(PaymentSchedule[[#Headers],[BEGINNING BALANCE]])-1)),"")</f>
        <v>249751.12368711812</v>
      </c>
      <c r="E17" s="25">
        <f>IF(PaymentSchedule[[#This Row],[PMT NO]]&lt;&gt;"",ScheduledPayment,"")</f>
        <v>1498.8763128818807</v>
      </c>
      <c r="F1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7" s="25">
        <f>IF(PaymentSchedule[[#This Row],[PMT NO]]&lt;&gt;"",PaymentSchedule[[#This Row],[TOTAL PAYMENT]]-PaymentSchedule[[#This Row],[INTEREST]],"")</f>
        <v>250.12069444629014</v>
      </c>
      <c r="I17" s="25">
        <f>IF(PaymentSchedule[[#This Row],[PMT NO]]&lt;&gt;"",PaymentSchedule[[#This Row],[BEGINNING BALANCE]]*(InterestRate/PaymentsPerYear),"")</f>
        <v>1248.7556184355906</v>
      </c>
      <c r="J1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249501.00299267183</v>
      </c>
      <c r="K17" s="25">
        <f>IF(PaymentSchedule[[#This Row],[PMT NO]]&lt;&gt;"",SUM(INDEX(PaymentSchedule[INTEREST],1,1):PaymentSchedule[[#This Row],[INTEREST]]),"")</f>
        <v>2498.7556184355908</v>
      </c>
    </row>
    <row r="18" spans="1:11" x14ac:dyDescent="0.2">
      <c r="A18" s="5"/>
      <c r="B18" s="26">
        <f>IF(LoanIsGood,IF(ROW()-ROW(PaymentSchedule[[#Headers],[PMT NO]])&gt;ScheduledNumberOfPayments,"",ROW()-ROW(PaymentSchedule[[#Headers],[PMT NO]])),"")</f>
        <v>3</v>
      </c>
      <c r="C18" s="24">
        <f>IF(PaymentSchedule[[#This Row],[PMT NO]]&lt;&gt;"",EOMONTH(LoanStartDate,ROW(PaymentSchedule[[#This Row],[PMT NO]])-ROW(PaymentSchedule[[#Headers],[PMT NO]])-2)+DAY(LoanStartDate),"")</f>
        <v>46143</v>
      </c>
      <c r="D18" s="25">
        <f>IF(PaymentSchedule[[#This Row],[PMT NO]]&lt;&gt;"",IF(ROW()-ROW(PaymentSchedule[[#Headers],[BEGINNING BALANCE]])=1,LoanAmount,INDEX(PaymentSchedule[ENDING BALANCE],ROW()-ROW(PaymentSchedule[[#Headers],[BEGINNING BALANCE]])-1)),"")</f>
        <v>249501.00299267183</v>
      </c>
      <c r="E18" s="25">
        <f>IF(PaymentSchedule[[#This Row],[PMT NO]]&lt;&gt;"",ScheduledPayment,"")</f>
        <v>1498.8763128818807</v>
      </c>
      <c r="F1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8" s="25">
        <f>IF(PaymentSchedule[[#This Row],[PMT NO]]&lt;&gt;"",PaymentSchedule[[#This Row],[TOTAL PAYMENT]]-PaymentSchedule[[#This Row],[INTEREST]],"")</f>
        <v>251.37129791852158</v>
      </c>
      <c r="I18" s="25">
        <f>IF(PaymentSchedule[[#This Row],[PMT NO]]&lt;&gt;"",PaymentSchedule[[#This Row],[BEGINNING BALANCE]]*(InterestRate/PaymentsPerYear),"")</f>
        <v>1247.5050149633591</v>
      </c>
      <c r="J1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249249.63169475331</v>
      </c>
      <c r="K18" s="25">
        <f>IF(PaymentSchedule[[#This Row],[PMT NO]]&lt;&gt;"",SUM(INDEX(PaymentSchedule[INTEREST],1,1):PaymentSchedule[[#This Row],[INTEREST]]),"")</f>
        <v>3746.2606333989497</v>
      </c>
    </row>
    <row r="19" spans="1:11" x14ac:dyDescent="0.2">
      <c r="A19" s="5"/>
      <c r="B19" s="26">
        <f>IF(LoanIsGood,IF(ROW()-ROW(PaymentSchedule[[#Headers],[PMT NO]])&gt;ScheduledNumberOfPayments,"",ROW()-ROW(PaymentSchedule[[#Headers],[PMT NO]])),"")</f>
        <v>4</v>
      </c>
      <c r="C19" s="24">
        <f>IF(PaymentSchedule[[#This Row],[PMT NO]]&lt;&gt;"",EOMONTH(LoanStartDate,ROW(PaymentSchedule[[#This Row],[PMT NO]])-ROW(PaymentSchedule[[#Headers],[PMT NO]])-2)+DAY(LoanStartDate),"")</f>
        <v>46174</v>
      </c>
      <c r="D19" s="25">
        <f>IF(PaymentSchedule[[#This Row],[PMT NO]]&lt;&gt;"",IF(ROW()-ROW(PaymentSchedule[[#Headers],[BEGINNING BALANCE]])=1,LoanAmount,INDEX(PaymentSchedule[ENDING BALANCE],ROW()-ROW(PaymentSchedule[[#Headers],[BEGINNING BALANCE]])-1)),"")</f>
        <v>249249.63169475331</v>
      </c>
      <c r="E19" s="25">
        <f>IF(PaymentSchedule[[#This Row],[PMT NO]]&lt;&gt;"",ScheduledPayment,"")</f>
        <v>1498.8763128818807</v>
      </c>
      <c r="F1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9" s="25">
        <f>IF(PaymentSchedule[[#This Row],[PMT NO]]&lt;&gt;"",PaymentSchedule[[#This Row],[TOTAL PAYMENT]]-PaymentSchedule[[#This Row],[INTEREST]],"")</f>
        <v>252.62815440811414</v>
      </c>
      <c r="I19" s="25">
        <f>IF(PaymentSchedule[[#This Row],[PMT NO]]&lt;&gt;"",PaymentSchedule[[#This Row],[BEGINNING BALANCE]]*(InterestRate/PaymentsPerYear),"")</f>
        <v>1246.2481584737666</v>
      </c>
      <c r="J1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248997.00354034518</v>
      </c>
      <c r="K19" s="25">
        <f>IF(PaymentSchedule[[#This Row],[PMT NO]]&lt;&gt;"",SUM(INDEX(PaymentSchedule[INTEREST],1,1):PaymentSchedule[[#This Row],[INTEREST]]),"")</f>
        <v>4992.5087918727168</v>
      </c>
    </row>
    <row r="20" spans="1:11" x14ac:dyDescent="0.2">
      <c r="A20" s="5"/>
      <c r="B20" s="26">
        <f>IF(LoanIsGood,IF(ROW()-ROW(PaymentSchedule[[#Headers],[PMT NO]])&gt;ScheduledNumberOfPayments,"",ROW()-ROW(PaymentSchedule[[#Headers],[PMT NO]])),"")</f>
        <v>5</v>
      </c>
      <c r="C20" s="24">
        <f>IF(PaymentSchedule[[#This Row],[PMT NO]]&lt;&gt;"",EOMONTH(LoanStartDate,ROW(PaymentSchedule[[#This Row],[PMT NO]])-ROW(PaymentSchedule[[#Headers],[PMT NO]])-2)+DAY(LoanStartDate),"")</f>
        <v>46204</v>
      </c>
      <c r="D20" s="25">
        <f>IF(PaymentSchedule[[#This Row],[PMT NO]]&lt;&gt;"",IF(ROW()-ROW(PaymentSchedule[[#Headers],[BEGINNING BALANCE]])=1,LoanAmount,INDEX(PaymentSchedule[ENDING BALANCE],ROW()-ROW(PaymentSchedule[[#Headers],[BEGINNING BALANCE]])-1)),"")</f>
        <v>248997.00354034518</v>
      </c>
      <c r="E20" s="25">
        <f>IF(PaymentSchedule[[#This Row],[PMT NO]]&lt;&gt;"",ScheduledPayment,"")</f>
        <v>1498.8763128818807</v>
      </c>
      <c r="F2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0" s="25">
        <f>IF(PaymentSchedule[[#This Row],[PMT NO]]&lt;&gt;"",PaymentSchedule[[#This Row],[TOTAL PAYMENT]]-PaymentSchedule[[#This Row],[INTEREST]],"")</f>
        <v>253.89129518015488</v>
      </c>
      <c r="I20" s="25">
        <f>IF(PaymentSchedule[[#This Row],[PMT NO]]&lt;&gt;"",PaymentSchedule[[#This Row],[BEGINNING BALANCE]]*(InterestRate/PaymentsPerYear),"")</f>
        <v>1244.9850177017258</v>
      </c>
      <c r="J2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248743.11224516502</v>
      </c>
      <c r="K20" s="25">
        <f>IF(PaymentSchedule[[#This Row],[PMT NO]]&lt;&gt;"",SUM(INDEX(PaymentSchedule[INTEREST],1,1):PaymentSchedule[[#This Row],[INTEREST]]),"")</f>
        <v>6237.4938095744428</v>
      </c>
    </row>
    <row r="21" spans="1:11" x14ac:dyDescent="0.2">
      <c r="A21" s="5"/>
      <c r="B21" s="26">
        <f>IF(LoanIsGood,IF(ROW()-ROW(PaymentSchedule[[#Headers],[PMT NO]])&gt;ScheduledNumberOfPayments,"",ROW()-ROW(PaymentSchedule[[#Headers],[PMT NO]])),"")</f>
        <v>6</v>
      </c>
      <c r="C21" s="24">
        <f>IF(PaymentSchedule[[#This Row],[PMT NO]]&lt;&gt;"",EOMONTH(LoanStartDate,ROW(PaymentSchedule[[#This Row],[PMT NO]])-ROW(PaymentSchedule[[#Headers],[PMT NO]])-2)+DAY(LoanStartDate),"")</f>
        <v>46235</v>
      </c>
      <c r="D21" s="25">
        <f>IF(PaymentSchedule[[#This Row],[PMT NO]]&lt;&gt;"",IF(ROW()-ROW(PaymentSchedule[[#Headers],[BEGINNING BALANCE]])=1,LoanAmount,INDEX(PaymentSchedule[ENDING BALANCE],ROW()-ROW(PaymentSchedule[[#Headers],[BEGINNING BALANCE]])-1)),"")</f>
        <v>248743.11224516502</v>
      </c>
      <c r="E21" s="25">
        <f>IF(PaymentSchedule[[#This Row],[PMT NO]]&lt;&gt;"",ScheduledPayment,"")</f>
        <v>1498.8763128818807</v>
      </c>
      <c r="F2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1" s="25">
        <f>IF(PaymentSchedule[[#This Row],[PMT NO]]&lt;&gt;"",PaymentSchedule[[#This Row],[TOTAL PAYMENT]]-PaymentSchedule[[#This Row],[INTEREST]],"")</f>
        <v>255.16075165605571</v>
      </c>
      <c r="I21" s="25">
        <f>IF(PaymentSchedule[[#This Row],[PMT NO]]&lt;&gt;"",PaymentSchedule[[#This Row],[BEGINNING BALANCE]]*(InterestRate/PaymentsPerYear),"")</f>
        <v>1243.715561225825</v>
      </c>
      <c r="J2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248487.95149350897</v>
      </c>
      <c r="K21" s="25">
        <f>IF(PaymentSchedule[[#This Row],[PMT NO]]&lt;&gt;"",SUM(INDEX(PaymentSchedule[INTEREST],1,1):PaymentSchedule[[#This Row],[INTEREST]]),"")</f>
        <v>7481.2093708002676</v>
      </c>
    </row>
    <row r="22" spans="1:11" x14ac:dyDescent="0.2">
      <c r="A22" s="5"/>
      <c r="B22" s="26">
        <f>IF(LoanIsGood,IF(ROW()-ROW(PaymentSchedule[[#Headers],[PMT NO]])&gt;ScheduledNumberOfPayments,"",ROW()-ROW(PaymentSchedule[[#Headers],[PMT NO]])),"")</f>
        <v>7</v>
      </c>
      <c r="C22" s="24">
        <f>IF(PaymentSchedule[[#This Row],[PMT NO]]&lt;&gt;"",EOMONTH(LoanStartDate,ROW(PaymentSchedule[[#This Row],[PMT NO]])-ROW(PaymentSchedule[[#Headers],[PMT NO]])-2)+DAY(LoanStartDate),"")</f>
        <v>46266</v>
      </c>
      <c r="D22" s="25">
        <f>IF(PaymentSchedule[[#This Row],[PMT NO]]&lt;&gt;"",IF(ROW()-ROW(PaymentSchedule[[#Headers],[BEGINNING BALANCE]])=1,LoanAmount,INDEX(PaymentSchedule[ENDING BALANCE],ROW()-ROW(PaymentSchedule[[#Headers],[BEGINNING BALANCE]])-1)),"")</f>
        <v>248487.95149350897</v>
      </c>
      <c r="E22" s="25">
        <f>IF(PaymentSchedule[[#This Row],[PMT NO]]&lt;&gt;"",ScheduledPayment,"")</f>
        <v>1498.8763128818807</v>
      </c>
      <c r="F2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2" s="25">
        <f>IF(PaymentSchedule[[#This Row],[PMT NO]]&lt;&gt;"",PaymentSchedule[[#This Row],[TOTAL PAYMENT]]-PaymentSchedule[[#This Row],[INTEREST]],"")</f>
        <v>256.43655541433577</v>
      </c>
      <c r="I22" s="25">
        <f>IF(PaymentSchedule[[#This Row],[PMT NO]]&lt;&gt;"",PaymentSchedule[[#This Row],[BEGINNING BALANCE]]*(InterestRate/PaymentsPerYear),"")</f>
        <v>1242.439757467545</v>
      </c>
      <c r="J2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248231.51493809462</v>
      </c>
      <c r="K22" s="25">
        <f>IF(PaymentSchedule[[#This Row],[PMT NO]]&lt;&gt;"",SUM(INDEX(PaymentSchedule[INTEREST],1,1):PaymentSchedule[[#This Row],[INTEREST]]),"")</f>
        <v>8723.6491282678126</v>
      </c>
    </row>
    <row r="23" spans="1:11" x14ac:dyDescent="0.2">
      <c r="A23" s="5"/>
      <c r="B23" s="26">
        <f>IF(LoanIsGood,IF(ROW()-ROW(PaymentSchedule[[#Headers],[PMT NO]])&gt;ScheduledNumberOfPayments,"",ROW()-ROW(PaymentSchedule[[#Headers],[PMT NO]])),"")</f>
        <v>8</v>
      </c>
      <c r="C23" s="24">
        <f>IF(PaymentSchedule[[#This Row],[PMT NO]]&lt;&gt;"",EOMONTH(LoanStartDate,ROW(PaymentSchedule[[#This Row],[PMT NO]])-ROW(PaymentSchedule[[#Headers],[PMT NO]])-2)+DAY(LoanStartDate),"")</f>
        <v>46296</v>
      </c>
      <c r="D23" s="25">
        <f>IF(PaymentSchedule[[#This Row],[PMT NO]]&lt;&gt;"",IF(ROW()-ROW(PaymentSchedule[[#Headers],[BEGINNING BALANCE]])=1,LoanAmount,INDEX(PaymentSchedule[ENDING BALANCE],ROW()-ROW(PaymentSchedule[[#Headers],[BEGINNING BALANCE]])-1)),"")</f>
        <v>248231.51493809462</v>
      </c>
      <c r="E23" s="25">
        <f>IF(PaymentSchedule[[#This Row],[PMT NO]]&lt;&gt;"",ScheduledPayment,"")</f>
        <v>1498.8763128818807</v>
      </c>
      <c r="F2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3" s="25">
        <f>IF(PaymentSchedule[[#This Row],[PMT NO]]&lt;&gt;"",PaymentSchedule[[#This Row],[TOTAL PAYMENT]]-PaymentSchedule[[#This Row],[INTEREST]],"")</f>
        <v>257.71873819140751</v>
      </c>
      <c r="I23" s="25">
        <f>IF(PaymentSchedule[[#This Row],[PMT NO]]&lt;&gt;"",PaymentSchedule[[#This Row],[BEGINNING BALANCE]]*(InterestRate/PaymentsPerYear),"")</f>
        <v>1241.1575746904732</v>
      </c>
      <c r="J2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247973.79619990321</v>
      </c>
      <c r="K23" s="25">
        <f>IF(PaymentSchedule[[#This Row],[PMT NO]]&lt;&gt;"",SUM(INDEX(PaymentSchedule[INTEREST],1,1):PaymentSchedule[[#This Row],[INTEREST]]),"")</f>
        <v>9964.8067029582853</v>
      </c>
    </row>
    <row r="24" spans="1:11" x14ac:dyDescent="0.2">
      <c r="A24" s="5"/>
      <c r="B24" s="26">
        <f>IF(LoanIsGood,IF(ROW()-ROW(PaymentSchedule[[#Headers],[PMT NO]])&gt;ScheduledNumberOfPayments,"",ROW()-ROW(PaymentSchedule[[#Headers],[PMT NO]])),"")</f>
        <v>9</v>
      </c>
      <c r="C24" s="24">
        <f>IF(PaymentSchedule[[#This Row],[PMT NO]]&lt;&gt;"",EOMONTH(LoanStartDate,ROW(PaymentSchedule[[#This Row],[PMT NO]])-ROW(PaymentSchedule[[#Headers],[PMT NO]])-2)+DAY(LoanStartDate),"")</f>
        <v>46327</v>
      </c>
      <c r="D24" s="25">
        <f>IF(PaymentSchedule[[#This Row],[PMT NO]]&lt;&gt;"",IF(ROW()-ROW(PaymentSchedule[[#Headers],[BEGINNING BALANCE]])=1,LoanAmount,INDEX(PaymentSchedule[ENDING BALANCE],ROW()-ROW(PaymentSchedule[[#Headers],[BEGINNING BALANCE]])-1)),"")</f>
        <v>247973.79619990321</v>
      </c>
      <c r="E24" s="25">
        <f>IF(PaymentSchedule[[#This Row],[PMT NO]]&lt;&gt;"",ScheduledPayment,"")</f>
        <v>1498.8763128818807</v>
      </c>
      <c r="F2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4" s="25">
        <f>IF(PaymentSchedule[[#This Row],[PMT NO]]&lt;&gt;"",PaymentSchedule[[#This Row],[TOTAL PAYMENT]]-PaymentSchedule[[#This Row],[INTEREST]],"")</f>
        <v>259.00733188236472</v>
      </c>
      <c r="I24" s="25">
        <f>IF(PaymentSchedule[[#This Row],[PMT NO]]&lt;&gt;"",PaymentSchedule[[#This Row],[BEGINNING BALANCE]]*(InterestRate/PaymentsPerYear),"")</f>
        <v>1239.868980999516</v>
      </c>
      <c r="J2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247714.78886802084</v>
      </c>
      <c r="K24" s="25">
        <f>IF(PaymentSchedule[[#This Row],[PMT NO]]&lt;&gt;"",SUM(INDEX(PaymentSchedule[INTEREST],1,1):PaymentSchedule[[#This Row],[INTEREST]]),"")</f>
        <v>11204.675683957801</v>
      </c>
    </row>
    <row r="25" spans="1:11" x14ac:dyDescent="0.2">
      <c r="A25" s="5"/>
      <c r="B25" s="26">
        <f>IF(LoanIsGood,IF(ROW()-ROW(PaymentSchedule[[#Headers],[PMT NO]])&gt;ScheduledNumberOfPayments,"",ROW()-ROW(PaymentSchedule[[#Headers],[PMT NO]])),"")</f>
        <v>10</v>
      </c>
      <c r="C25" s="24">
        <f>IF(PaymentSchedule[[#This Row],[PMT NO]]&lt;&gt;"",EOMONTH(LoanStartDate,ROW(PaymentSchedule[[#This Row],[PMT NO]])-ROW(PaymentSchedule[[#Headers],[PMT NO]])-2)+DAY(LoanStartDate),"")</f>
        <v>46357</v>
      </c>
      <c r="D25" s="25">
        <f>IF(PaymentSchedule[[#This Row],[PMT NO]]&lt;&gt;"",IF(ROW()-ROW(PaymentSchedule[[#Headers],[BEGINNING BALANCE]])=1,LoanAmount,INDEX(PaymentSchedule[ENDING BALANCE],ROW()-ROW(PaymentSchedule[[#Headers],[BEGINNING BALANCE]])-1)),"")</f>
        <v>247714.78886802084</v>
      </c>
      <c r="E25" s="25">
        <f>IF(PaymentSchedule[[#This Row],[PMT NO]]&lt;&gt;"",ScheduledPayment,"")</f>
        <v>1498.8763128818807</v>
      </c>
      <c r="F2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5" s="25">
        <f>IF(PaymentSchedule[[#This Row],[PMT NO]]&lt;&gt;"",PaymentSchedule[[#This Row],[TOTAL PAYMENT]]-PaymentSchedule[[#This Row],[INTEREST]],"")</f>
        <v>260.30236854177656</v>
      </c>
      <c r="I25" s="25">
        <f>IF(PaymentSchedule[[#This Row],[PMT NO]]&lt;&gt;"",PaymentSchedule[[#This Row],[BEGINNING BALANCE]]*(InterestRate/PaymentsPerYear),"")</f>
        <v>1238.5739443401042</v>
      </c>
      <c r="J2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247454.48649947907</v>
      </c>
      <c r="K25" s="25">
        <f>IF(PaymentSchedule[[#This Row],[PMT NO]]&lt;&gt;"",SUM(INDEX(PaymentSchedule[INTEREST],1,1):PaymentSchedule[[#This Row],[INTEREST]]),"")</f>
        <v>12443.249628297905</v>
      </c>
    </row>
    <row r="26" spans="1:11" x14ac:dyDescent="0.2">
      <c r="A26" s="5"/>
      <c r="B26" s="26">
        <f>IF(LoanIsGood,IF(ROW()-ROW(PaymentSchedule[[#Headers],[PMT NO]])&gt;ScheduledNumberOfPayments,"",ROW()-ROW(PaymentSchedule[[#Headers],[PMT NO]])),"")</f>
        <v>11</v>
      </c>
      <c r="C26" s="24">
        <f>IF(PaymentSchedule[[#This Row],[PMT NO]]&lt;&gt;"",EOMONTH(LoanStartDate,ROW(PaymentSchedule[[#This Row],[PMT NO]])-ROW(PaymentSchedule[[#Headers],[PMT NO]])-2)+DAY(LoanStartDate),"")</f>
        <v>46388</v>
      </c>
      <c r="D26" s="25">
        <f>IF(PaymentSchedule[[#This Row],[PMT NO]]&lt;&gt;"",IF(ROW()-ROW(PaymentSchedule[[#Headers],[BEGINNING BALANCE]])=1,LoanAmount,INDEX(PaymentSchedule[ENDING BALANCE],ROW()-ROW(PaymentSchedule[[#Headers],[BEGINNING BALANCE]])-1)),"")</f>
        <v>247454.48649947907</v>
      </c>
      <c r="E26" s="25">
        <f>IF(PaymentSchedule[[#This Row],[PMT NO]]&lt;&gt;"",ScheduledPayment,"")</f>
        <v>1498.8763128818807</v>
      </c>
      <c r="F2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6" s="25">
        <f>IF(PaymentSchedule[[#This Row],[PMT NO]]&lt;&gt;"",PaymentSchedule[[#This Row],[TOTAL PAYMENT]]-PaymentSchedule[[#This Row],[INTEREST]],"")</f>
        <v>261.60388038448536</v>
      </c>
      <c r="I26" s="25">
        <f>IF(PaymentSchedule[[#This Row],[PMT NO]]&lt;&gt;"",PaymentSchedule[[#This Row],[BEGINNING BALANCE]]*(InterestRate/PaymentsPerYear),"")</f>
        <v>1237.2724324973954</v>
      </c>
      <c r="J2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247192.8826190946</v>
      </c>
      <c r="K26" s="25">
        <f>IF(PaymentSchedule[[#This Row],[PMT NO]]&lt;&gt;"",SUM(INDEX(PaymentSchedule[INTEREST],1,1):PaymentSchedule[[#This Row],[INTEREST]]),"")</f>
        <v>13680.5220607953</v>
      </c>
    </row>
    <row r="27" spans="1:11" x14ac:dyDescent="0.2">
      <c r="A27" s="5"/>
      <c r="B27" s="26">
        <f>IF(LoanIsGood,IF(ROW()-ROW(PaymentSchedule[[#Headers],[PMT NO]])&gt;ScheduledNumberOfPayments,"",ROW()-ROW(PaymentSchedule[[#Headers],[PMT NO]])),"")</f>
        <v>12</v>
      </c>
      <c r="C27" s="24">
        <f>IF(PaymentSchedule[[#This Row],[PMT NO]]&lt;&gt;"",EOMONTH(LoanStartDate,ROW(PaymentSchedule[[#This Row],[PMT NO]])-ROW(PaymentSchedule[[#Headers],[PMT NO]])-2)+DAY(LoanStartDate),"")</f>
        <v>46419</v>
      </c>
      <c r="D27" s="25">
        <f>IF(PaymentSchedule[[#This Row],[PMT NO]]&lt;&gt;"",IF(ROW()-ROW(PaymentSchedule[[#Headers],[BEGINNING BALANCE]])=1,LoanAmount,INDEX(PaymentSchedule[ENDING BALANCE],ROW()-ROW(PaymentSchedule[[#Headers],[BEGINNING BALANCE]])-1)),"")</f>
        <v>247192.8826190946</v>
      </c>
      <c r="E27" s="25">
        <f>IF(PaymentSchedule[[#This Row],[PMT NO]]&lt;&gt;"",ScheduledPayment,"")</f>
        <v>1498.8763128818807</v>
      </c>
      <c r="F2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7" s="25">
        <f>IF(PaymentSchedule[[#This Row],[PMT NO]]&lt;&gt;"",PaymentSchedule[[#This Row],[TOTAL PAYMENT]]-PaymentSchedule[[#This Row],[INTEREST]],"")</f>
        <v>262.91189978640773</v>
      </c>
      <c r="I27" s="25">
        <f>IF(PaymentSchedule[[#This Row],[PMT NO]]&lt;&gt;"",PaymentSchedule[[#This Row],[BEGINNING BALANCE]]*(InterestRate/PaymentsPerYear),"")</f>
        <v>1235.964413095473</v>
      </c>
      <c r="J2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246929.97071930818</v>
      </c>
      <c r="K27" s="25">
        <f>IF(PaymentSchedule[[#This Row],[PMT NO]]&lt;&gt;"",SUM(INDEX(PaymentSchedule[INTEREST],1,1):PaymentSchedule[[#This Row],[INTEREST]]),"")</f>
        <v>14916.486473890773</v>
      </c>
    </row>
    <row r="28" spans="1:11" x14ac:dyDescent="0.2">
      <c r="A28" s="5"/>
      <c r="B28" s="26">
        <f>IF(LoanIsGood,IF(ROW()-ROW(PaymentSchedule[[#Headers],[PMT NO]])&gt;ScheduledNumberOfPayments,"",ROW()-ROW(PaymentSchedule[[#Headers],[PMT NO]])),"")</f>
        <v>13</v>
      </c>
      <c r="C28" s="24">
        <f>IF(PaymentSchedule[[#This Row],[PMT NO]]&lt;&gt;"",EOMONTH(LoanStartDate,ROW(PaymentSchedule[[#This Row],[PMT NO]])-ROW(PaymentSchedule[[#Headers],[PMT NO]])-2)+DAY(LoanStartDate),"")</f>
        <v>46447</v>
      </c>
      <c r="D28" s="25">
        <f>IF(PaymentSchedule[[#This Row],[PMT NO]]&lt;&gt;"",IF(ROW()-ROW(PaymentSchedule[[#Headers],[BEGINNING BALANCE]])=1,LoanAmount,INDEX(PaymentSchedule[ENDING BALANCE],ROW()-ROW(PaymentSchedule[[#Headers],[BEGINNING BALANCE]])-1)),"")</f>
        <v>246929.97071930818</v>
      </c>
      <c r="E28" s="25">
        <f>IF(PaymentSchedule[[#This Row],[PMT NO]]&lt;&gt;"",ScheduledPayment,"")</f>
        <v>1498.8763128818807</v>
      </c>
      <c r="F2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8" s="25">
        <f>IF(PaymentSchedule[[#This Row],[PMT NO]]&lt;&gt;"",PaymentSchedule[[#This Row],[TOTAL PAYMENT]]-PaymentSchedule[[#This Row],[INTEREST]],"")</f>
        <v>264.22645928533984</v>
      </c>
      <c r="I28" s="25">
        <f>IF(PaymentSchedule[[#This Row],[PMT NO]]&lt;&gt;"",PaymentSchedule[[#This Row],[BEGINNING BALANCE]]*(InterestRate/PaymentsPerYear),"")</f>
        <v>1234.6498535965409</v>
      </c>
      <c r="J2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246665.74426002285</v>
      </c>
      <c r="K28" s="25">
        <f>IF(PaymentSchedule[[#This Row],[PMT NO]]&lt;&gt;"",SUM(INDEX(PaymentSchedule[INTEREST],1,1):PaymentSchedule[[#This Row],[INTEREST]]),"")</f>
        <v>16151.136327487313</v>
      </c>
    </row>
    <row r="29" spans="1:11" x14ac:dyDescent="0.2">
      <c r="A29" s="5"/>
      <c r="B29" s="26">
        <f>IF(LoanIsGood,IF(ROW()-ROW(PaymentSchedule[[#Headers],[PMT NO]])&gt;ScheduledNumberOfPayments,"",ROW()-ROW(PaymentSchedule[[#Headers],[PMT NO]])),"")</f>
        <v>14</v>
      </c>
      <c r="C29" s="24">
        <f>IF(PaymentSchedule[[#This Row],[PMT NO]]&lt;&gt;"",EOMONTH(LoanStartDate,ROW(PaymentSchedule[[#This Row],[PMT NO]])-ROW(PaymentSchedule[[#Headers],[PMT NO]])-2)+DAY(LoanStartDate),"")</f>
        <v>46478</v>
      </c>
      <c r="D29" s="25">
        <f>IF(PaymentSchedule[[#This Row],[PMT NO]]&lt;&gt;"",IF(ROW()-ROW(PaymentSchedule[[#Headers],[BEGINNING BALANCE]])=1,LoanAmount,INDEX(PaymentSchedule[ENDING BALANCE],ROW()-ROW(PaymentSchedule[[#Headers],[BEGINNING BALANCE]])-1)),"")</f>
        <v>246665.74426002285</v>
      </c>
      <c r="E29" s="25">
        <f>IF(PaymentSchedule[[#This Row],[PMT NO]]&lt;&gt;"",ScheduledPayment,"")</f>
        <v>1498.8763128818807</v>
      </c>
      <c r="F2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9" s="25">
        <f>IF(PaymentSchedule[[#This Row],[PMT NO]]&lt;&gt;"",PaymentSchedule[[#This Row],[TOTAL PAYMENT]]-PaymentSchedule[[#This Row],[INTEREST]],"")</f>
        <v>265.54759158176648</v>
      </c>
      <c r="I29" s="25">
        <f>IF(PaymentSchedule[[#This Row],[PMT NO]]&lt;&gt;"",PaymentSchedule[[#This Row],[BEGINNING BALANCE]]*(InterestRate/PaymentsPerYear),"")</f>
        <v>1233.3287213001142</v>
      </c>
      <c r="J2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246400.19666844109</v>
      </c>
      <c r="K29" s="25">
        <f>IF(PaymentSchedule[[#This Row],[PMT NO]]&lt;&gt;"",SUM(INDEX(PaymentSchedule[INTEREST],1,1):PaymentSchedule[[#This Row],[INTEREST]]),"")</f>
        <v>17384.465048787428</v>
      </c>
    </row>
    <row r="30" spans="1:11" x14ac:dyDescent="0.2">
      <c r="A30" s="5"/>
      <c r="B30" s="26">
        <f>IF(LoanIsGood,IF(ROW()-ROW(PaymentSchedule[[#Headers],[PMT NO]])&gt;ScheduledNumberOfPayments,"",ROW()-ROW(PaymentSchedule[[#Headers],[PMT NO]])),"")</f>
        <v>15</v>
      </c>
      <c r="C30" s="24">
        <f>IF(PaymentSchedule[[#This Row],[PMT NO]]&lt;&gt;"",EOMONTH(LoanStartDate,ROW(PaymentSchedule[[#This Row],[PMT NO]])-ROW(PaymentSchedule[[#Headers],[PMT NO]])-2)+DAY(LoanStartDate),"")</f>
        <v>46508</v>
      </c>
      <c r="D30" s="25">
        <f>IF(PaymentSchedule[[#This Row],[PMT NO]]&lt;&gt;"",IF(ROW()-ROW(PaymentSchedule[[#Headers],[BEGINNING BALANCE]])=1,LoanAmount,INDEX(PaymentSchedule[ENDING BALANCE],ROW()-ROW(PaymentSchedule[[#Headers],[BEGINNING BALANCE]])-1)),"")</f>
        <v>246400.19666844109</v>
      </c>
      <c r="E30" s="25">
        <f>IF(PaymentSchedule[[#This Row],[PMT NO]]&lt;&gt;"",ScheduledPayment,"")</f>
        <v>1498.8763128818807</v>
      </c>
      <c r="F3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0" s="25">
        <f>IF(PaymentSchedule[[#This Row],[PMT NO]]&lt;&gt;"",PaymentSchedule[[#This Row],[TOTAL PAYMENT]]-PaymentSchedule[[#This Row],[INTEREST]],"")</f>
        <v>266.87532953967525</v>
      </c>
      <c r="I30" s="25">
        <f>IF(PaymentSchedule[[#This Row],[PMT NO]]&lt;&gt;"",PaymentSchedule[[#This Row],[BEGINNING BALANCE]]*(InterestRate/PaymentsPerYear),"")</f>
        <v>1232.0009833422055</v>
      </c>
      <c r="J3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246133.32133890141</v>
      </c>
      <c r="K30" s="25">
        <f>IF(PaymentSchedule[[#This Row],[PMT NO]]&lt;&gt;"",SUM(INDEX(PaymentSchedule[INTEREST],1,1):PaymentSchedule[[#This Row],[INTEREST]]),"")</f>
        <v>18616.466032129632</v>
      </c>
    </row>
    <row r="31" spans="1:11" x14ac:dyDescent="0.2">
      <c r="A31" s="5"/>
      <c r="B31" s="26">
        <f>IF(LoanIsGood,IF(ROW()-ROW(PaymentSchedule[[#Headers],[PMT NO]])&gt;ScheduledNumberOfPayments,"",ROW()-ROW(PaymentSchedule[[#Headers],[PMT NO]])),"")</f>
        <v>16</v>
      </c>
      <c r="C31" s="24">
        <f>IF(PaymentSchedule[[#This Row],[PMT NO]]&lt;&gt;"",EOMONTH(LoanStartDate,ROW(PaymentSchedule[[#This Row],[PMT NO]])-ROW(PaymentSchedule[[#Headers],[PMT NO]])-2)+DAY(LoanStartDate),"")</f>
        <v>46539</v>
      </c>
      <c r="D31" s="25">
        <f>IF(PaymentSchedule[[#This Row],[PMT NO]]&lt;&gt;"",IF(ROW()-ROW(PaymentSchedule[[#Headers],[BEGINNING BALANCE]])=1,LoanAmount,INDEX(PaymentSchedule[ENDING BALANCE],ROW()-ROW(PaymentSchedule[[#Headers],[BEGINNING BALANCE]])-1)),"")</f>
        <v>246133.32133890141</v>
      </c>
      <c r="E31" s="25">
        <f>IF(PaymentSchedule[[#This Row],[PMT NO]]&lt;&gt;"",ScheduledPayment,"")</f>
        <v>1498.8763128818807</v>
      </c>
      <c r="F3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1" s="25">
        <f>IF(PaymentSchedule[[#This Row],[PMT NO]]&lt;&gt;"",PaymentSchedule[[#This Row],[TOTAL PAYMENT]]-PaymentSchedule[[#This Row],[INTEREST]],"")</f>
        <v>268.20970618737374</v>
      </c>
      <c r="I31" s="25">
        <f>IF(PaymentSchedule[[#This Row],[PMT NO]]&lt;&gt;"",PaymentSchedule[[#This Row],[BEGINNING BALANCE]]*(InterestRate/PaymentsPerYear),"")</f>
        <v>1230.666606694507</v>
      </c>
      <c r="J3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245865.11163271405</v>
      </c>
      <c r="K31" s="25">
        <f>IF(PaymentSchedule[[#This Row],[PMT NO]]&lt;&gt;"",SUM(INDEX(PaymentSchedule[INTEREST],1,1):PaymentSchedule[[#This Row],[INTEREST]]),"")</f>
        <v>19847.13263882414</v>
      </c>
    </row>
    <row r="32" spans="1:11" x14ac:dyDescent="0.2">
      <c r="A32" s="5"/>
      <c r="B32" s="26">
        <f>IF(LoanIsGood,IF(ROW()-ROW(PaymentSchedule[[#Headers],[PMT NO]])&gt;ScheduledNumberOfPayments,"",ROW()-ROW(PaymentSchedule[[#Headers],[PMT NO]])),"")</f>
        <v>17</v>
      </c>
      <c r="C32" s="24">
        <f>IF(PaymentSchedule[[#This Row],[PMT NO]]&lt;&gt;"",EOMONTH(LoanStartDate,ROW(PaymentSchedule[[#This Row],[PMT NO]])-ROW(PaymentSchedule[[#Headers],[PMT NO]])-2)+DAY(LoanStartDate),"")</f>
        <v>46569</v>
      </c>
      <c r="D32" s="25">
        <f>IF(PaymentSchedule[[#This Row],[PMT NO]]&lt;&gt;"",IF(ROW()-ROW(PaymentSchedule[[#Headers],[BEGINNING BALANCE]])=1,LoanAmount,INDEX(PaymentSchedule[ENDING BALANCE],ROW()-ROW(PaymentSchedule[[#Headers],[BEGINNING BALANCE]])-1)),"")</f>
        <v>245865.11163271405</v>
      </c>
      <c r="E32" s="25">
        <f>IF(PaymentSchedule[[#This Row],[PMT NO]]&lt;&gt;"",ScheduledPayment,"")</f>
        <v>1498.8763128818807</v>
      </c>
      <c r="F3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2" s="25">
        <f>IF(PaymentSchedule[[#This Row],[PMT NO]]&lt;&gt;"",PaymentSchedule[[#This Row],[TOTAL PAYMENT]]-PaymentSchedule[[#This Row],[INTEREST]],"")</f>
        <v>269.55075471831037</v>
      </c>
      <c r="I32" s="25">
        <f>IF(PaymentSchedule[[#This Row],[PMT NO]]&lt;&gt;"",PaymentSchedule[[#This Row],[BEGINNING BALANCE]]*(InterestRate/PaymentsPerYear),"")</f>
        <v>1229.3255581635703</v>
      </c>
      <c r="J3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245595.56087799574</v>
      </c>
      <c r="K32" s="25">
        <f>IF(PaymentSchedule[[#This Row],[PMT NO]]&lt;&gt;"",SUM(INDEX(PaymentSchedule[INTEREST],1,1):PaymentSchedule[[#This Row],[INTEREST]]),"")</f>
        <v>21076.458196987711</v>
      </c>
    </row>
    <row r="33" spans="1:11" x14ac:dyDescent="0.2">
      <c r="A33" s="5"/>
      <c r="B33" s="26">
        <f>IF(LoanIsGood,IF(ROW()-ROW(PaymentSchedule[[#Headers],[PMT NO]])&gt;ScheduledNumberOfPayments,"",ROW()-ROW(PaymentSchedule[[#Headers],[PMT NO]])),"")</f>
        <v>18</v>
      </c>
      <c r="C33" s="24">
        <f>IF(PaymentSchedule[[#This Row],[PMT NO]]&lt;&gt;"",EOMONTH(LoanStartDate,ROW(PaymentSchedule[[#This Row],[PMT NO]])-ROW(PaymentSchedule[[#Headers],[PMT NO]])-2)+DAY(LoanStartDate),"")</f>
        <v>46600</v>
      </c>
      <c r="D33" s="25">
        <f>IF(PaymentSchedule[[#This Row],[PMT NO]]&lt;&gt;"",IF(ROW()-ROW(PaymentSchedule[[#Headers],[BEGINNING BALANCE]])=1,LoanAmount,INDEX(PaymentSchedule[ENDING BALANCE],ROW()-ROW(PaymentSchedule[[#Headers],[BEGINNING BALANCE]])-1)),"")</f>
        <v>245595.56087799574</v>
      </c>
      <c r="E33" s="25">
        <f>IF(PaymentSchedule[[#This Row],[PMT NO]]&lt;&gt;"",ScheduledPayment,"")</f>
        <v>1498.8763128818807</v>
      </c>
      <c r="F3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3" s="25">
        <f>IF(PaymentSchedule[[#This Row],[PMT NO]]&lt;&gt;"",PaymentSchedule[[#This Row],[TOTAL PAYMENT]]-PaymentSchedule[[#This Row],[INTEREST]],"")</f>
        <v>270.89850849190202</v>
      </c>
      <c r="I33" s="25">
        <f>IF(PaymentSchedule[[#This Row],[PMT NO]]&lt;&gt;"",PaymentSchedule[[#This Row],[BEGINNING BALANCE]]*(InterestRate/PaymentsPerYear),"")</f>
        <v>1227.9778043899787</v>
      </c>
      <c r="J3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245324.66236950384</v>
      </c>
      <c r="K33" s="25">
        <f>IF(PaymentSchedule[[#This Row],[PMT NO]]&lt;&gt;"",SUM(INDEX(PaymentSchedule[INTEREST],1,1):PaymentSchedule[[#This Row],[INTEREST]]),"")</f>
        <v>22304.43600137769</v>
      </c>
    </row>
    <row r="34" spans="1:11" x14ac:dyDescent="0.2">
      <c r="A34" s="5"/>
      <c r="B34" s="26">
        <f>IF(LoanIsGood,IF(ROW()-ROW(PaymentSchedule[[#Headers],[PMT NO]])&gt;ScheduledNumberOfPayments,"",ROW()-ROW(PaymentSchedule[[#Headers],[PMT NO]])),"")</f>
        <v>19</v>
      </c>
      <c r="C34" s="24">
        <f>IF(PaymentSchedule[[#This Row],[PMT NO]]&lt;&gt;"",EOMONTH(LoanStartDate,ROW(PaymentSchedule[[#This Row],[PMT NO]])-ROW(PaymentSchedule[[#Headers],[PMT NO]])-2)+DAY(LoanStartDate),"")</f>
        <v>46631</v>
      </c>
      <c r="D34" s="25">
        <f>IF(PaymentSchedule[[#This Row],[PMT NO]]&lt;&gt;"",IF(ROW()-ROW(PaymentSchedule[[#Headers],[BEGINNING BALANCE]])=1,LoanAmount,INDEX(PaymentSchedule[ENDING BALANCE],ROW()-ROW(PaymentSchedule[[#Headers],[BEGINNING BALANCE]])-1)),"")</f>
        <v>245324.66236950384</v>
      </c>
      <c r="E34" s="25">
        <f>IF(PaymentSchedule[[#This Row],[PMT NO]]&lt;&gt;"",ScheduledPayment,"")</f>
        <v>1498.8763128818807</v>
      </c>
      <c r="F3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4" s="25">
        <f>IF(PaymentSchedule[[#This Row],[PMT NO]]&lt;&gt;"",PaymentSchedule[[#This Row],[TOTAL PAYMENT]]-PaymentSchedule[[#This Row],[INTEREST]],"")</f>
        <v>272.25300103436143</v>
      </c>
      <c r="I34" s="25">
        <f>IF(PaymentSchedule[[#This Row],[PMT NO]]&lt;&gt;"",PaymentSchedule[[#This Row],[BEGINNING BALANCE]]*(InterestRate/PaymentsPerYear),"")</f>
        <v>1226.6233118475193</v>
      </c>
      <c r="J3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245052.4093684695</v>
      </c>
      <c r="K34" s="25">
        <f>IF(PaymentSchedule[[#This Row],[PMT NO]]&lt;&gt;"",SUM(INDEX(PaymentSchedule[INTEREST],1,1):PaymentSchedule[[#This Row],[INTEREST]]),"")</f>
        <v>23531.059313225211</v>
      </c>
    </row>
    <row r="35" spans="1:11" x14ac:dyDescent="0.2">
      <c r="A35" s="5"/>
      <c r="B35" s="26">
        <f>IF(LoanIsGood,IF(ROW()-ROW(PaymentSchedule[[#Headers],[PMT NO]])&gt;ScheduledNumberOfPayments,"",ROW()-ROW(PaymentSchedule[[#Headers],[PMT NO]])),"")</f>
        <v>20</v>
      </c>
      <c r="C35" s="24">
        <f>IF(PaymentSchedule[[#This Row],[PMT NO]]&lt;&gt;"",EOMONTH(LoanStartDate,ROW(PaymentSchedule[[#This Row],[PMT NO]])-ROW(PaymentSchedule[[#Headers],[PMT NO]])-2)+DAY(LoanStartDate),"")</f>
        <v>46661</v>
      </c>
      <c r="D35" s="25">
        <f>IF(PaymentSchedule[[#This Row],[PMT NO]]&lt;&gt;"",IF(ROW()-ROW(PaymentSchedule[[#Headers],[BEGINNING BALANCE]])=1,LoanAmount,INDEX(PaymentSchedule[ENDING BALANCE],ROW()-ROW(PaymentSchedule[[#Headers],[BEGINNING BALANCE]])-1)),"")</f>
        <v>245052.4093684695</v>
      </c>
      <c r="E35" s="25">
        <f>IF(PaymentSchedule[[#This Row],[PMT NO]]&lt;&gt;"",ScheduledPayment,"")</f>
        <v>1498.8763128818807</v>
      </c>
      <c r="F3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5" s="25">
        <f>IF(PaymentSchedule[[#This Row],[PMT NO]]&lt;&gt;"",PaymentSchedule[[#This Row],[TOTAL PAYMENT]]-PaymentSchedule[[#This Row],[INTEREST]],"")</f>
        <v>273.61426603953328</v>
      </c>
      <c r="I35" s="25">
        <f>IF(PaymentSchedule[[#This Row],[PMT NO]]&lt;&gt;"",PaymentSchedule[[#This Row],[BEGINNING BALANCE]]*(InterestRate/PaymentsPerYear),"")</f>
        <v>1225.2620468423474</v>
      </c>
      <c r="J3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244778.79510242995</v>
      </c>
      <c r="K35" s="25">
        <f>IF(PaymentSchedule[[#This Row],[PMT NO]]&lt;&gt;"",SUM(INDEX(PaymentSchedule[INTEREST],1,1):PaymentSchedule[[#This Row],[INTEREST]]),"")</f>
        <v>24756.321360067559</v>
      </c>
    </row>
    <row r="36" spans="1:11" x14ac:dyDescent="0.2">
      <c r="A36" s="5"/>
      <c r="B36" s="26">
        <f>IF(LoanIsGood,IF(ROW()-ROW(PaymentSchedule[[#Headers],[PMT NO]])&gt;ScheduledNumberOfPayments,"",ROW()-ROW(PaymentSchedule[[#Headers],[PMT NO]])),"")</f>
        <v>21</v>
      </c>
      <c r="C36" s="24">
        <f>IF(PaymentSchedule[[#This Row],[PMT NO]]&lt;&gt;"",EOMONTH(LoanStartDate,ROW(PaymentSchedule[[#This Row],[PMT NO]])-ROW(PaymentSchedule[[#Headers],[PMT NO]])-2)+DAY(LoanStartDate),"")</f>
        <v>46692</v>
      </c>
      <c r="D36" s="25">
        <f>IF(PaymentSchedule[[#This Row],[PMT NO]]&lt;&gt;"",IF(ROW()-ROW(PaymentSchedule[[#Headers],[BEGINNING BALANCE]])=1,LoanAmount,INDEX(PaymentSchedule[ENDING BALANCE],ROW()-ROW(PaymentSchedule[[#Headers],[BEGINNING BALANCE]])-1)),"")</f>
        <v>244778.79510242995</v>
      </c>
      <c r="E36" s="25">
        <f>IF(PaymentSchedule[[#This Row],[PMT NO]]&lt;&gt;"",ScheduledPayment,"")</f>
        <v>1498.8763128818807</v>
      </c>
      <c r="F3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6" s="25">
        <f>IF(PaymentSchedule[[#This Row],[PMT NO]]&lt;&gt;"",PaymentSchedule[[#This Row],[TOTAL PAYMENT]]-PaymentSchedule[[#This Row],[INTEREST]],"")</f>
        <v>274.98233736973089</v>
      </c>
      <c r="I36" s="25">
        <f>IF(PaymentSchedule[[#This Row],[PMT NO]]&lt;&gt;"",PaymentSchedule[[#This Row],[BEGINNING BALANCE]]*(InterestRate/PaymentsPerYear),"")</f>
        <v>1223.8939755121498</v>
      </c>
      <c r="J3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244503.81276506023</v>
      </c>
      <c r="K36" s="25">
        <f>IF(PaymentSchedule[[#This Row],[PMT NO]]&lt;&gt;"",SUM(INDEX(PaymentSchedule[INTEREST],1,1):PaymentSchedule[[#This Row],[INTEREST]]),"")</f>
        <v>25980.215335579709</v>
      </c>
    </row>
    <row r="37" spans="1:11" x14ac:dyDescent="0.2">
      <c r="A37" s="5"/>
      <c r="B37" s="26">
        <f>IF(LoanIsGood,IF(ROW()-ROW(PaymentSchedule[[#Headers],[PMT NO]])&gt;ScheduledNumberOfPayments,"",ROW()-ROW(PaymentSchedule[[#Headers],[PMT NO]])),"")</f>
        <v>22</v>
      </c>
      <c r="C37" s="24">
        <f>IF(PaymentSchedule[[#This Row],[PMT NO]]&lt;&gt;"",EOMONTH(LoanStartDate,ROW(PaymentSchedule[[#This Row],[PMT NO]])-ROW(PaymentSchedule[[#Headers],[PMT NO]])-2)+DAY(LoanStartDate),"")</f>
        <v>46722</v>
      </c>
      <c r="D37" s="25">
        <f>IF(PaymentSchedule[[#This Row],[PMT NO]]&lt;&gt;"",IF(ROW()-ROW(PaymentSchedule[[#Headers],[BEGINNING BALANCE]])=1,LoanAmount,INDEX(PaymentSchedule[ENDING BALANCE],ROW()-ROW(PaymentSchedule[[#Headers],[BEGINNING BALANCE]])-1)),"")</f>
        <v>244503.81276506023</v>
      </c>
      <c r="E37" s="25">
        <f>IF(PaymentSchedule[[#This Row],[PMT NO]]&lt;&gt;"",ScheduledPayment,"")</f>
        <v>1498.8763128818807</v>
      </c>
      <c r="F3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7" s="25">
        <f>IF(PaymentSchedule[[#This Row],[PMT NO]]&lt;&gt;"",PaymentSchedule[[#This Row],[TOTAL PAYMENT]]-PaymentSchedule[[#This Row],[INTEREST]],"")</f>
        <v>276.35724905657958</v>
      </c>
      <c r="I37" s="25">
        <f>IF(PaymentSchedule[[#This Row],[PMT NO]]&lt;&gt;"",PaymentSchedule[[#This Row],[BEGINNING BALANCE]]*(InterestRate/PaymentsPerYear),"")</f>
        <v>1222.5190638253011</v>
      </c>
      <c r="J3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244227.45551600365</v>
      </c>
      <c r="K37" s="25">
        <f>IF(PaymentSchedule[[#This Row],[PMT NO]]&lt;&gt;"",SUM(INDEX(PaymentSchedule[INTEREST],1,1):PaymentSchedule[[#This Row],[INTEREST]]),"")</f>
        <v>27202.73439940501</v>
      </c>
    </row>
    <row r="38" spans="1:11" x14ac:dyDescent="0.2">
      <c r="A38" s="5"/>
      <c r="B38" s="23">
        <f>IF(LoanIsGood,IF(ROW()-ROW(PaymentSchedule[[#Headers],[PMT NO]])&gt;ScheduledNumberOfPayments,"",ROW()-ROW(PaymentSchedule[[#Headers],[PMT NO]])),"")</f>
        <v>23</v>
      </c>
      <c r="C38" s="27">
        <f>IF(PaymentSchedule[[#This Row],[PMT NO]]&lt;&gt;"",EOMONTH(LoanStartDate,ROW(PaymentSchedule[[#This Row],[PMT NO]])-ROW(PaymentSchedule[[#Headers],[PMT NO]])-2)+DAY(LoanStartDate),"")</f>
        <v>46753</v>
      </c>
      <c r="D38" s="28">
        <f>IF(PaymentSchedule[[#This Row],[PMT NO]]&lt;&gt;"",IF(ROW()-ROW(PaymentSchedule[[#Headers],[BEGINNING BALANCE]])=1,LoanAmount,INDEX(PaymentSchedule[ENDING BALANCE],ROW()-ROW(PaymentSchedule[[#Headers],[BEGINNING BALANCE]])-1)),"")</f>
        <v>244227.45551600365</v>
      </c>
      <c r="E38" s="28">
        <f>IF(PaymentSchedule[[#This Row],[PMT NO]]&lt;&gt;"",ScheduledPayment,"")</f>
        <v>1498.8763128818807</v>
      </c>
      <c r="F38" s="28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8" s="28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8" s="28">
        <f>IF(PaymentSchedule[[#This Row],[PMT NO]]&lt;&gt;"",PaymentSchedule[[#This Row],[TOTAL PAYMENT]]-PaymentSchedule[[#This Row],[INTEREST]],"")</f>
        <v>277.73903530186249</v>
      </c>
      <c r="I38" s="28">
        <f>IF(PaymentSchedule[[#This Row],[PMT NO]]&lt;&gt;"",PaymentSchedule[[#This Row],[BEGINNING BALANCE]]*(InterestRate/PaymentsPerYear),"")</f>
        <v>1221.1372775800182</v>
      </c>
      <c r="J38" s="28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243949.71648070178</v>
      </c>
      <c r="K38" s="28">
        <f>IF(PaymentSchedule[[#This Row],[PMT NO]]&lt;&gt;"",SUM(INDEX(PaymentSchedule[INTEREST],1,1):PaymentSchedule[[#This Row],[INTEREST]]),"")</f>
        <v>28423.871676985029</v>
      </c>
    </row>
    <row r="39" spans="1:11" x14ac:dyDescent="0.2">
      <c r="A39" s="5"/>
      <c r="B39" s="26">
        <f>IF(LoanIsGood,IF(ROW()-ROW(PaymentSchedule[[#Headers],[PMT NO]])&gt;ScheduledNumberOfPayments,"",ROW()-ROW(PaymentSchedule[[#Headers],[PMT NO]])),"")</f>
        <v>24</v>
      </c>
      <c r="C39" s="24">
        <f>IF(PaymentSchedule[[#This Row],[PMT NO]]&lt;&gt;"",EOMONTH(LoanStartDate,ROW(PaymentSchedule[[#This Row],[PMT NO]])-ROW(PaymentSchedule[[#Headers],[PMT NO]])-2)+DAY(LoanStartDate),"")</f>
        <v>46784</v>
      </c>
      <c r="D39" s="25">
        <f>IF(PaymentSchedule[[#This Row],[PMT NO]]&lt;&gt;"",IF(ROW()-ROW(PaymentSchedule[[#Headers],[BEGINNING BALANCE]])=1,LoanAmount,INDEX(PaymentSchedule[ENDING BALANCE],ROW()-ROW(PaymentSchedule[[#Headers],[BEGINNING BALANCE]])-1)),"")</f>
        <v>243949.71648070178</v>
      </c>
      <c r="E39" s="25">
        <f>IF(PaymentSchedule[[#This Row],[PMT NO]]&lt;&gt;"",ScheduledPayment,"")</f>
        <v>1498.8763128818807</v>
      </c>
      <c r="F3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9" s="25">
        <f>IF(PaymentSchedule[[#This Row],[PMT NO]]&lt;&gt;"",PaymentSchedule[[#This Row],[TOTAL PAYMENT]]-PaymentSchedule[[#This Row],[INTEREST]],"")</f>
        <v>279.12773047837186</v>
      </c>
      <c r="I39" s="25">
        <f>IF(PaymentSchedule[[#This Row],[PMT NO]]&lt;&gt;"",PaymentSchedule[[#This Row],[BEGINNING BALANCE]]*(InterestRate/PaymentsPerYear),"")</f>
        <v>1219.7485824035089</v>
      </c>
      <c r="J3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243670.58875022343</v>
      </c>
      <c r="K39" s="25">
        <f>IF(PaymentSchedule[[#This Row],[PMT NO]]&lt;&gt;"",SUM(INDEX(PaymentSchedule[INTEREST],1,1):PaymentSchedule[[#This Row],[INTEREST]]),"")</f>
        <v>29643.620259388539</v>
      </c>
    </row>
    <row r="40" spans="1:11" x14ac:dyDescent="0.2">
      <c r="A40" s="5"/>
      <c r="B40" s="26">
        <f>IF(LoanIsGood,IF(ROW()-ROW(PaymentSchedule[[#Headers],[PMT NO]])&gt;ScheduledNumberOfPayments,"",ROW()-ROW(PaymentSchedule[[#Headers],[PMT NO]])),"")</f>
        <v>25</v>
      </c>
      <c r="C40" s="24">
        <f>IF(PaymentSchedule[[#This Row],[PMT NO]]&lt;&gt;"",EOMONTH(LoanStartDate,ROW(PaymentSchedule[[#This Row],[PMT NO]])-ROW(PaymentSchedule[[#Headers],[PMT NO]])-2)+DAY(LoanStartDate),"")</f>
        <v>46813</v>
      </c>
      <c r="D40" s="25">
        <f>IF(PaymentSchedule[[#This Row],[PMT NO]]&lt;&gt;"",IF(ROW()-ROW(PaymentSchedule[[#Headers],[BEGINNING BALANCE]])=1,LoanAmount,INDEX(PaymentSchedule[ENDING BALANCE],ROW()-ROW(PaymentSchedule[[#Headers],[BEGINNING BALANCE]])-1)),"")</f>
        <v>243670.58875022343</v>
      </c>
      <c r="E40" s="25">
        <f>IF(PaymentSchedule[[#This Row],[PMT NO]]&lt;&gt;"",ScheduledPayment,"")</f>
        <v>1498.8763128818807</v>
      </c>
      <c r="F4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40" s="25">
        <f>IF(PaymentSchedule[[#This Row],[PMT NO]]&lt;&gt;"",PaymentSchedule[[#This Row],[TOTAL PAYMENT]]-PaymentSchedule[[#This Row],[INTEREST]],"")</f>
        <v>280.52336913076351</v>
      </c>
      <c r="I40" s="25">
        <f>IF(PaymentSchedule[[#This Row],[PMT NO]]&lt;&gt;"",PaymentSchedule[[#This Row],[BEGINNING BALANCE]]*(InterestRate/PaymentsPerYear),"")</f>
        <v>1218.3529437511172</v>
      </c>
      <c r="J4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243390.06538109266</v>
      </c>
      <c r="K40" s="25">
        <f>IF(PaymentSchedule[[#This Row],[PMT NO]]&lt;&gt;"",SUM(INDEX(PaymentSchedule[INTEREST],1,1):PaymentSchedule[[#This Row],[INTEREST]]),"")</f>
        <v>30861.973203139656</v>
      </c>
    </row>
    <row r="41" spans="1:11" x14ac:dyDescent="0.2">
      <c r="A41" s="5"/>
      <c r="B41" s="26">
        <f>IF(LoanIsGood,IF(ROW()-ROW(PaymentSchedule[[#Headers],[PMT NO]])&gt;ScheduledNumberOfPayments,"",ROW()-ROW(PaymentSchedule[[#Headers],[PMT NO]])),"")</f>
        <v>26</v>
      </c>
      <c r="C41" s="24">
        <f>IF(PaymentSchedule[[#This Row],[PMT NO]]&lt;&gt;"",EOMONTH(LoanStartDate,ROW(PaymentSchedule[[#This Row],[PMT NO]])-ROW(PaymentSchedule[[#Headers],[PMT NO]])-2)+DAY(LoanStartDate),"")</f>
        <v>46844</v>
      </c>
      <c r="D41" s="25">
        <f>IF(PaymentSchedule[[#This Row],[PMT NO]]&lt;&gt;"",IF(ROW()-ROW(PaymentSchedule[[#Headers],[BEGINNING BALANCE]])=1,LoanAmount,INDEX(PaymentSchedule[ENDING BALANCE],ROW()-ROW(PaymentSchedule[[#Headers],[BEGINNING BALANCE]])-1)),"")</f>
        <v>243390.06538109266</v>
      </c>
      <c r="E41" s="25">
        <f>IF(PaymentSchedule[[#This Row],[PMT NO]]&lt;&gt;"",ScheduledPayment,"")</f>
        <v>1498.8763128818807</v>
      </c>
      <c r="F4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41" s="25">
        <f>IF(PaymentSchedule[[#This Row],[PMT NO]]&lt;&gt;"",PaymentSchedule[[#This Row],[TOTAL PAYMENT]]-PaymentSchedule[[#This Row],[INTEREST]],"")</f>
        <v>281.92598597641745</v>
      </c>
      <c r="I41" s="25">
        <f>IF(PaymentSchedule[[#This Row],[PMT NO]]&lt;&gt;"",PaymentSchedule[[#This Row],[BEGINNING BALANCE]]*(InterestRate/PaymentsPerYear),"")</f>
        <v>1216.9503269054633</v>
      </c>
      <c r="J4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243108.13939511625</v>
      </c>
      <c r="K41" s="25">
        <f>IF(PaymentSchedule[[#This Row],[PMT NO]]&lt;&gt;"",SUM(INDEX(PaymentSchedule[INTEREST],1,1):PaymentSchedule[[#This Row],[INTEREST]]),"")</f>
        <v>32078.923530045118</v>
      </c>
    </row>
    <row r="42" spans="1:11" x14ac:dyDescent="0.2">
      <c r="A42" s="5"/>
      <c r="B42" s="26">
        <f>IF(LoanIsGood,IF(ROW()-ROW(PaymentSchedule[[#Headers],[PMT NO]])&gt;ScheduledNumberOfPayments,"",ROW()-ROW(PaymentSchedule[[#Headers],[PMT NO]])),"")</f>
        <v>27</v>
      </c>
      <c r="C42" s="24">
        <f>IF(PaymentSchedule[[#This Row],[PMT NO]]&lt;&gt;"",EOMONTH(LoanStartDate,ROW(PaymentSchedule[[#This Row],[PMT NO]])-ROW(PaymentSchedule[[#Headers],[PMT NO]])-2)+DAY(LoanStartDate),"")</f>
        <v>46874</v>
      </c>
      <c r="D42" s="25">
        <f>IF(PaymentSchedule[[#This Row],[PMT NO]]&lt;&gt;"",IF(ROW()-ROW(PaymentSchedule[[#Headers],[BEGINNING BALANCE]])=1,LoanAmount,INDEX(PaymentSchedule[ENDING BALANCE],ROW()-ROW(PaymentSchedule[[#Headers],[BEGINNING BALANCE]])-1)),"")</f>
        <v>243108.13939511625</v>
      </c>
      <c r="E42" s="25">
        <f>IF(PaymentSchedule[[#This Row],[PMT NO]]&lt;&gt;"",ScheduledPayment,"")</f>
        <v>1498.8763128818807</v>
      </c>
      <c r="F4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42" s="25">
        <f>IF(PaymentSchedule[[#This Row],[PMT NO]]&lt;&gt;"",PaymentSchedule[[#This Row],[TOTAL PAYMENT]]-PaymentSchedule[[#This Row],[INTEREST]],"")</f>
        <v>283.33561590629938</v>
      </c>
      <c r="I42" s="25">
        <f>IF(PaymentSchedule[[#This Row],[PMT NO]]&lt;&gt;"",PaymentSchedule[[#This Row],[BEGINNING BALANCE]]*(InterestRate/PaymentsPerYear),"")</f>
        <v>1215.5406969755813</v>
      </c>
      <c r="J4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242824.80377920993</v>
      </c>
      <c r="K42" s="25">
        <f>IF(PaymentSchedule[[#This Row],[PMT NO]]&lt;&gt;"",SUM(INDEX(PaymentSchedule[INTEREST],1,1):PaymentSchedule[[#This Row],[INTEREST]]),"")</f>
        <v>33294.464227020697</v>
      </c>
    </row>
    <row r="43" spans="1:11" x14ac:dyDescent="0.2">
      <c r="A43" s="5"/>
      <c r="B43" s="26">
        <f>IF(LoanIsGood,IF(ROW()-ROW(PaymentSchedule[[#Headers],[PMT NO]])&gt;ScheduledNumberOfPayments,"",ROW()-ROW(PaymentSchedule[[#Headers],[PMT NO]])),"")</f>
        <v>28</v>
      </c>
      <c r="C43" s="24">
        <f>IF(PaymentSchedule[[#This Row],[PMT NO]]&lt;&gt;"",EOMONTH(LoanStartDate,ROW(PaymentSchedule[[#This Row],[PMT NO]])-ROW(PaymentSchedule[[#Headers],[PMT NO]])-2)+DAY(LoanStartDate),"")</f>
        <v>46905</v>
      </c>
      <c r="D43" s="25">
        <f>IF(PaymentSchedule[[#This Row],[PMT NO]]&lt;&gt;"",IF(ROW()-ROW(PaymentSchedule[[#Headers],[BEGINNING BALANCE]])=1,LoanAmount,INDEX(PaymentSchedule[ENDING BALANCE],ROW()-ROW(PaymentSchedule[[#Headers],[BEGINNING BALANCE]])-1)),"")</f>
        <v>242824.80377920993</v>
      </c>
      <c r="E43" s="25">
        <f>IF(PaymentSchedule[[#This Row],[PMT NO]]&lt;&gt;"",ScheduledPayment,"")</f>
        <v>1498.8763128818807</v>
      </c>
      <c r="F4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43" s="25">
        <f>IF(PaymentSchedule[[#This Row],[PMT NO]]&lt;&gt;"",PaymentSchedule[[#This Row],[TOTAL PAYMENT]]-PaymentSchedule[[#This Row],[INTEREST]],"")</f>
        <v>284.7522939858311</v>
      </c>
      <c r="I43" s="25">
        <f>IF(PaymentSchedule[[#This Row],[PMT NO]]&lt;&gt;"",PaymentSchedule[[#This Row],[BEGINNING BALANCE]]*(InterestRate/PaymentsPerYear),"")</f>
        <v>1214.1240188960496</v>
      </c>
      <c r="J4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242540.0514852241</v>
      </c>
      <c r="K43" s="25">
        <f>IF(PaymentSchedule[[#This Row],[PMT NO]]&lt;&gt;"",SUM(INDEX(PaymentSchedule[INTEREST],1,1):PaymentSchedule[[#This Row],[INTEREST]]),"")</f>
        <v>34508.588245916748</v>
      </c>
    </row>
    <row r="44" spans="1:11" x14ac:dyDescent="0.2">
      <c r="A44" s="5"/>
      <c r="B44" s="26">
        <f>IF(LoanIsGood,IF(ROW()-ROW(PaymentSchedule[[#Headers],[PMT NO]])&gt;ScheduledNumberOfPayments,"",ROW()-ROW(PaymentSchedule[[#Headers],[PMT NO]])),"")</f>
        <v>29</v>
      </c>
      <c r="C44" s="24">
        <f>IF(PaymentSchedule[[#This Row],[PMT NO]]&lt;&gt;"",EOMONTH(LoanStartDate,ROW(PaymentSchedule[[#This Row],[PMT NO]])-ROW(PaymentSchedule[[#Headers],[PMT NO]])-2)+DAY(LoanStartDate),"")</f>
        <v>46935</v>
      </c>
      <c r="D44" s="25">
        <f>IF(PaymentSchedule[[#This Row],[PMT NO]]&lt;&gt;"",IF(ROW()-ROW(PaymentSchedule[[#Headers],[BEGINNING BALANCE]])=1,LoanAmount,INDEX(PaymentSchedule[ENDING BALANCE],ROW()-ROW(PaymentSchedule[[#Headers],[BEGINNING BALANCE]])-1)),"")</f>
        <v>242540.0514852241</v>
      </c>
      <c r="E44" s="25">
        <f>IF(PaymentSchedule[[#This Row],[PMT NO]]&lt;&gt;"",ScheduledPayment,"")</f>
        <v>1498.8763128818807</v>
      </c>
      <c r="F4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44" s="25">
        <f>IF(PaymentSchedule[[#This Row],[PMT NO]]&lt;&gt;"",PaymentSchedule[[#This Row],[TOTAL PAYMENT]]-PaymentSchedule[[#This Row],[INTEREST]],"")</f>
        <v>286.17605545576021</v>
      </c>
      <c r="I44" s="25">
        <f>IF(PaymentSchedule[[#This Row],[PMT NO]]&lt;&gt;"",PaymentSchedule[[#This Row],[BEGINNING BALANCE]]*(InterestRate/PaymentsPerYear),"")</f>
        <v>1212.7002574261205</v>
      </c>
      <c r="J4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242253.87542976835</v>
      </c>
      <c r="K44" s="25">
        <f>IF(PaymentSchedule[[#This Row],[PMT NO]]&lt;&gt;"",SUM(INDEX(PaymentSchedule[INTEREST],1,1):PaymentSchedule[[#This Row],[INTEREST]]),"")</f>
        <v>35721.288503342868</v>
      </c>
    </row>
    <row r="45" spans="1:11" x14ac:dyDescent="0.2">
      <c r="A45" s="5"/>
      <c r="B45" s="26">
        <f>IF(LoanIsGood,IF(ROW()-ROW(PaymentSchedule[[#Headers],[PMT NO]])&gt;ScheduledNumberOfPayments,"",ROW()-ROW(PaymentSchedule[[#Headers],[PMT NO]])),"")</f>
        <v>30</v>
      </c>
      <c r="C45" s="24">
        <f>IF(PaymentSchedule[[#This Row],[PMT NO]]&lt;&gt;"",EOMONTH(LoanStartDate,ROW(PaymentSchedule[[#This Row],[PMT NO]])-ROW(PaymentSchedule[[#Headers],[PMT NO]])-2)+DAY(LoanStartDate),"")</f>
        <v>46966</v>
      </c>
      <c r="D45" s="25">
        <f>IF(PaymentSchedule[[#This Row],[PMT NO]]&lt;&gt;"",IF(ROW()-ROW(PaymentSchedule[[#Headers],[BEGINNING BALANCE]])=1,LoanAmount,INDEX(PaymentSchedule[ENDING BALANCE],ROW()-ROW(PaymentSchedule[[#Headers],[BEGINNING BALANCE]])-1)),"")</f>
        <v>242253.87542976835</v>
      </c>
      <c r="E45" s="25">
        <f>IF(PaymentSchedule[[#This Row],[PMT NO]]&lt;&gt;"",ScheduledPayment,"")</f>
        <v>1498.8763128818807</v>
      </c>
      <c r="F4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45" s="25">
        <f>IF(PaymentSchedule[[#This Row],[PMT NO]]&lt;&gt;"",PaymentSchedule[[#This Row],[TOTAL PAYMENT]]-PaymentSchedule[[#This Row],[INTEREST]],"")</f>
        <v>287.60693573303888</v>
      </c>
      <c r="I45" s="25">
        <f>IF(PaymentSchedule[[#This Row],[PMT NO]]&lt;&gt;"",PaymentSchedule[[#This Row],[BEGINNING BALANCE]]*(InterestRate/PaymentsPerYear),"")</f>
        <v>1211.2693771488418</v>
      </c>
      <c r="J4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241966.26849403532</v>
      </c>
      <c r="K45" s="25">
        <f>IF(PaymentSchedule[[#This Row],[PMT NO]]&lt;&gt;"",SUM(INDEX(PaymentSchedule[INTEREST],1,1):PaymentSchedule[[#This Row],[INTEREST]]),"")</f>
        <v>36932.55788049171</v>
      </c>
    </row>
    <row r="46" spans="1:11" x14ac:dyDescent="0.2">
      <c r="A46" s="5"/>
      <c r="B46" s="26">
        <f>IF(LoanIsGood,IF(ROW()-ROW(PaymentSchedule[[#Headers],[PMT NO]])&gt;ScheduledNumberOfPayments,"",ROW()-ROW(PaymentSchedule[[#Headers],[PMT NO]])),"")</f>
        <v>31</v>
      </c>
      <c r="C46" s="24">
        <f>IF(PaymentSchedule[[#This Row],[PMT NO]]&lt;&gt;"",EOMONTH(LoanStartDate,ROW(PaymentSchedule[[#This Row],[PMT NO]])-ROW(PaymentSchedule[[#Headers],[PMT NO]])-2)+DAY(LoanStartDate),"")</f>
        <v>46997</v>
      </c>
      <c r="D46" s="25">
        <f>IF(PaymentSchedule[[#This Row],[PMT NO]]&lt;&gt;"",IF(ROW()-ROW(PaymentSchedule[[#Headers],[BEGINNING BALANCE]])=1,LoanAmount,INDEX(PaymentSchedule[ENDING BALANCE],ROW()-ROW(PaymentSchedule[[#Headers],[BEGINNING BALANCE]])-1)),"")</f>
        <v>241966.26849403532</v>
      </c>
      <c r="E46" s="25">
        <f>IF(PaymentSchedule[[#This Row],[PMT NO]]&lt;&gt;"",ScheduledPayment,"")</f>
        <v>1498.8763128818807</v>
      </c>
      <c r="F4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46" s="25">
        <f>IF(PaymentSchedule[[#This Row],[PMT NO]]&lt;&gt;"",PaymentSchedule[[#This Row],[TOTAL PAYMENT]]-PaymentSchedule[[#This Row],[INTEREST]],"")</f>
        <v>289.04497041170407</v>
      </c>
      <c r="I46" s="25">
        <f>IF(PaymentSchedule[[#This Row],[PMT NO]]&lt;&gt;"",PaymentSchedule[[#This Row],[BEGINNING BALANCE]]*(InterestRate/PaymentsPerYear),"")</f>
        <v>1209.8313424701767</v>
      </c>
      <c r="J4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241677.22352362363</v>
      </c>
      <c r="K46" s="25">
        <f>IF(PaymentSchedule[[#This Row],[PMT NO]]&lt;&gt;"",SUM(INDEX(PaymentSchedule[INTEREST],1,1):PaymentSchedule[[#This Row],[INTEREST]]),"")</f>
        <v>38142.389222961887</v>
      </c>
    </row>
    <row r="47" spans="1:11" x14ac:dyDescent="0.2">
      <c r="A47" s="5"/>
      <c r="B47" s="26">
        <f>IF(LoanIsGood,IF(ROW()-ROW(PaymentSchedule[[#Headers],[PMT NO]])&gt;ScheduledNumberOfPayments,"",ROW()-ROW(PaymentSchedule[[#Headers],[PMT NO]])),"")</f>
        <v>32</v>
      </c>
      <c r="C47" s="24">
        <f>IF(PaymentSchedule[[#This Row],[PMT NO]]&lt;&gt;"",EOMONTH(LoanStartDate,ROW(PaymentSchedule[[#This Row],[PMT NO]])-ROW(PaymentSchedule[[#Headers],[PMT NO]])-2)+DAY(LoanStartDate),"")</f>
        <v>47027</v>
      </c>
      <c r="D47" s="25">
        <f>IF(PaymentSchedule[[#This Row],[PMT NO]]&lt;&gt;"",IF(ROW()-ROW(PaymentSchedule[[#Headers],[BEGINNING BALANCE]])=1,LoanAmount,INDEX(PaymentSchedule[ENDING BALANCE],ROW()-ROW(PaymentSchedule[[#Headers],[BEGINNING BALANCE]])-1)),"")</f>
        <v>241677.22352362363</v>
      </c>
      <c r="E47" s="25">
        <f>IF(PaymentSchedule[[#This Row],[PMT NO]]&lt;&gt;"",ScheduledPayment,"")</f>
        <v>1498.8763128818807</v>
      </c>
      <c r="F4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47" s="25">
        <f>IF(PaymentSchedule[[#This Row],[PMT NO]]&lt;&gt;"",PaymentSchedule[[#This Row],[TOTAL PAYMENT]]-PaymentSchedule[[#This Row],[INTEREST]],"")</f>
        <v>290.49019526376264</v>
      </c>
      <c r="I47" s="25">
        <f>IF(PaymentSchedule[[#This Row],[PMT NO]]&lt;&gt;"",PaymentSchedule[[#This Row],[BEGINNING BALANCE]]*(InterestRate/PaymentsPerYear),"")</f>
        <v>1208.3861176181181</v>
      </c>
      <c r="J4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241386.73332835987</v>
      </c>
      <c r="K47" s="25">
        <f>IF(PaymentSchedule[[#This Row],[PMT NO]]&lt;&gt;"",SUM(INDEX(PaymentSchedule[INTEREST],1,1):PaymentSchedule[[#This Row],[INTEREST]]),"")</f>
        <v>39350.775340580003</v>
      </c>
    </row>
    <row r="48" spans="1:11" x14ac:dyDescent="0.2">
      <c r="A48" s="5"/>
      <c r="B48" s="26">
        <f>IF(LoanIsGood,IF(ROW()-ROW(PaymentSchedule[[#Headers],[PMT NO]])&gt;ScheduledNumberOfPayments,"",ROW()-ROW(PaymentSchedule[[#Headers],[PMT NO]])),"")</f>
        <v>33</v>
      </c>
      <c r="C48" s="24">
        <f>IF(PaymentSchedule[[#This Row],[PMT NO]]&lt;&gt;"",EOMONTH(LoanStartDate,ROW(PaymentSchedule[[#This Row],[PMT NO]])-ROW(PaymentSchedule[[#Headers],[PMT NO]])-2)+DAY(LoanStartDate),"")</f>
        <v>47058</v>
      </c>
      <c r="D48" s="25">
        <f>IF(PaymentSchedule[[#This Row],[PMT NO]]&lt;&gt;"",IF(ROW()-ROW(PaymentSchedule[[#Headers],[BEGINNING BALANCE]])=1,LoanAmount,INDEX(PaymentSchedule[ENDING BALANCE],ROW()-ROW(PaymentSchedule[[#Headers],[BEGINNING BALANCE]])-1)),"")</f>
        <v>241386.73332835987</v>
      </c>
      <c r="E48" s="25">
        <f>IF(PaymentSchedule[[#This Row],[PMT NO]]&lt;&gt;"",ScheduledPayment,"")</f>
        <v>1498.8763128818807</v>
      </c>
      <c r="F4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48" s="25">
        <f>IF(PaymentSchedule[[#This Row],[PMT NO]]&lt;&gt;"",PaymentSchedule[[#This Row],[TOTAL PAYMENT]]-PaymentSchedule[[#This Row],[INTEREST]],"")</f>
        <v>291.94264624008133</v>
      </c>
      <c r="I48" s="25">
        <f>IF(PaymentSchedule[[#This Row],[PMT NO]]&lt;&gt;"",PaymentSchedule[[#This Row],[BEGINNING BALANCE]]*(InterestRate/PaymentsPerYear),"")</f>
        <v>1206.9336666417994</v>
      </c>
      <c r="J4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241094.79068211978</v>
      </c>
      <c r="K48" s="25">
        <f>IF(PaymentSchedule[[#This Row],[PMT NO]]&lt;&gt;"",SUM(INDEX(PaymentSchedule[INTEREST],1,1):PaymentSchedule[[#This Row],[INTEREST]]),"")</f>
        <v>40557.709007221805</v>
      </c>
    </row>
    <row r="49" spans="1:11" x14ac:dyDescent="0.2">
      <c r="A49" s="5"/>
      <c r="B49" s="26">
        <f>IF(LoanIsGood,IF(ROW()-ROW(PaymentSchedule[[#Headers],[PMT NO]])&gt;ScheduledNumberOfPayments,"",ROW()-ROW(PaymentSchedule[[#Headers],[PMT NO]])),"")</f>
        <v>34</v>
      </c>
      <c r="C49" s="24">
        <f>IF(PaymentSchedule[[#This Row],[PMT NO]]&lt;&gt;"",EOMONTH(LoanStartDate,ROW(PaymentSchedule[[#This Row],[PMT NO]])-ROW(PaymentSchedule[[#Headers],[PMT NO]])-2)+DAY(LoanStartDate),"")</f>
        <v>47088</v>
      </c>
      <c r="D49" s="25">
        <f>IF(PaymentSchedule[[#This Row],[PMT NO]]&lt;&gt;"",IF(ROW()-ROW(PaymentSchedule[[#Headers],[BEGINNING BALANCE]])=1,LoanAmount,INDEX(PaymentSchedule[ENDING BALANCE],ROW()-ROW(PaymentSchedule[[#Headers],[BEGINNING BALANCE]])-1)),"")</f>
        <v>241094.79068211978</v>
      </c>
      <c r="E49" s="25">
        <f>IF(PaymentSchedule[[#This Row],[PMT NO]]&lt;&gt;"",ScheduledPayment,"")</f>
        <v>1498.8763128818807</v>
      </c>
      <c r="F4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49" s="25">
        <f>IF(PaymentSchedule[[#This Row],[PMT NO]]&lt;&gt;"",PaymentSchedule[[#This Row],[TOTAL PAYMENT]]-PaymentSchedule[[#This Row],[INTEREST]],"")</f>
        <v>293.40235947128167</v>
      </c>
      <c r="I49" s="25">
        <f>IF(PaymentSchedule[[#This Row],[PMT NO]]&lt;&gt;"",PaymentSchedule[[#This Row],[BEGINNING BALANCE]]*(InterestRate/PaymentsPerYear),"")</f>
        <v>1205.4739534105991</v>
      </c>
      <c r="J4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240801.3883226485</v>
      </c>
      <c r="K49" s="25">
        <f>IF(PaymentSchedule[[#This Row],[PMT NO]]&lt;&gt;"",SUM(INDEX(PaymentSchedule[INTEREST],1,1):PaymentSchedule[[#This Row],[INTEREST]]),"")</f>
        <v>41763.182960632403</v>
      </c>
    </row>
    <row r="50" spans="1:11" x14ac:dyDescent="0.2">
      <c r="A50" s="5"/>
      <c r="B50" s="26">
        <f>IF(LoanIsGood,IF(ROW()-ROW(PaymentSchedule[[#Headers],[PMT NO]])&gt;ScheduledNumberOfPayments,"",ROW()-ROW(PaymentSchedule[[#Headers],[PMT NO]])),"")</f>
        <v>35</v>
      </c>
      <c r="C50" s="24">
        <f>IF(PaymentSchedule[[#This Row],[PMT NO]]&lt;&gt;"",EOMONTH(LoanStartDate,ROW(PaymentSchedule[[#This Row],[PMT NO]])-ROW(PaymentSchedule[[#Headers],[PMT NO]])-2)+DAY(LoanStartDate),"")</f>
        <v>47119</v>
      </c>
      <c r="D50" s="25">
        <f>IF(PaymentSchedule[[#This Row],[PMT NO]]&lt;&gt;"",IF(ROW()-ROW(PaymentSchedule[[#Headers],[BEGINNING BALANCE]])=1,LoanAmount,INDEX(PaymentSchedule[ENDING BALANCE],ROW()-ROW(PaymentSchedule[[#Headers],[BEGINNING BALANCE]])-1)),"")</f>
        <v>240801.3883226485</v>
      </c>
      <c r="E50" s="25">
        <f>IF(PaymentSchedule[[#This Row],[PMT NO]]&lt;&gt;"",ScheduledPayment,"")</f>
        <v>1498.8763128818807</v>
      </c>
      <c r="F5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50" s="25">
        <f>IF(PaymentSchedule[[#This Row],[PMT NO]]&lt;&gt;"",PaymentSchedule[[#This Row],[TOTAL PAYMENT]]-PaymentSchedule[[#This Row],[INTEREST]],"")</f>
        <v>294.86937126863813</v>
      </c>
      <c r="I50" s="25">
        <f>IF(PaymentSchedule[[#This Row],[PMT NO]]&lt;&gt;"",PaymentSchedule[[#This Row],[BEGINNING BALANCE]]*(InterestRate/PaymentsPerYear),"")</f>
        <v>1204.0069416132426</v>
      </c>
      <c r="J5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240506.51895137987</v>
      </c>
      <c r="K50" s="25">
        <f>IF(PaymentSchedule[[#This Row],[PMT NO]]&lt;&gt;"",SUM(INDEX(PaymentSchedule[INTEREST],1,1):PaymentSchedule[[#This Row],[INTEREST]]),"")</f>
        <v>42967.189902245642</v>
      </c>
    </row>
    <row r="51" spans="1:11" x14ac:dyDescent="0.2">
      <c r="A51" s="5"/>
      <c r="B51" s="26">
        <f>IF(LoanIsGood,IF(ROW()-ROW(PaymentSchedule[[#Headers],[PMT NO]])&gt;ScheduledNumberOfPayments,"",ROW()-ROW(PaymentSchedule[[#Headers],[PMT NO]])),"")</f>
        <v>36</v>
      </c>
      <c r="C51" s="24">
        <f>IF(PaymentSchedule[[#This Row],[PMT NO]]&lt;&gt;"",EOMONTH(LoanStartDate,ROW(PaymentSchedule[[#This Row],[PMT NO]])-ROW(PaymentSchedule[[#Headers],[PMT NO]])-2)+DAY(LoanStartDate),"")</f>
        <v>47150</v>
      </c>
      <c r="D51" s="25">
        <f>IF(PaymentSchedule[[#This Row],[PMT NO]]&lt;&gt;"",IF(ROW()-ROW(PaymentSchedule[[#Headers],[BEGINNING BALANCE]])=1,LoanAmount,INDEX(PaymentSchedule[ENDING BALANCE],ROW()-ROW(PaymentSchedule[[#Headers],[BEGINNING BALANCE]])-1)),"")</f>
        <v>240506.51895137987</v>
      </c>
      <c r="E51" s="25">
        <f>IF(PaymentSchedule[[#This Row],[PMT NO]]&lt;&gt;"",ScheduledPayment,"")</f>
        <v>1498.8763128818807</v>
      </c>
      <c r="F5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51" s="25">
        <f>IF(PaymentSchedule[[#This Row],[PMT NO]]&lt;&gt;"",PaymentSchedule[[#This Row],[TOTAL PAYMENT]]-PaymentSchedule[[#This Row],[INTEREST]],"")</f>
        <v>296.34371812498125</v>
      </c>
      <c r="I51" s="25">
        <f>IF(PaymentSchedule[[#This Row],[PMT NO]]&lt;&gt;"",PaymentSchedule[[#This Row],[BEGINNING BALANCE]]*(InterestRate/PaymentsPerYear),"")</f>
        <v>1202.5325947568995</v>
      </c>
      <c r="J5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240210.17523325488</v>
      </c>
      <c r="K51" s="25">
        <f>IF(PaymentSchedule[[#This Row],[PMT NO]]&lt;&gt;"",SUM(INDEX(PaymentSchedule[INTEREST],1,1):PaymentSchedule[[#This Row],[INTEREST]]),"")</f>
        <v>44169.722497002542</v>
      </c>
    </row>
    <row r="52" spans="1:11" x14ac:dyDescent="0.2">
      <c r="A52" s="5"/>
      <c r="B52" s="26">
        <f>IF(LoanIsGood,IF(ROW()-ROW(PaymentSchedule[[#Headers],[PMT NO]])&gt;ScheduledNumberOfPayments,"",ROW()-ROW(PaymentSchedule[[#Headers],[PMT NO]])),"")</f>
        <v>37</v>
      </c>
      <c r="C52" s="24">
        <f>IF(PaymentSchedule[[#This Row],[PMT NO]]&lt;&gt;"",EOMONTH(LoanStartDate,ROW(PaymentSchedule[[#This Row],[PMT NO]])-ROW(PaymentSchedule[[#Headers],[PMT NO]])-2)+DAY(LoanStartDate),"")</f>
        <v>47178</v>
      </c>
      <c r="D52" s="25">
        <f>IF(PaymentSchedule[[#This Row],[PMT NO]]&lt;&gt;"",IF(ROW()-ROW(PaymentSchedule[[#Headers],[BEGINNING BALANCE]])=1,LoanAmount,INDEX(PaymentSchedule[ENDING BALANCE],ROW()-ROW(PaymentSchedule[[#Headers],[BEGINNING BALANCE]])-1)),"")</f>
        <v>240210.17523325488</v>
      </c>
      <c r="E52" s="25">
        <f>IF(PaymentSchedule[[#This Row],[PMT NO]]&lt;&gt;"",ScheduledPayment,"")</f>
        <v>1498.8763128818807</v>
      </c>
      <c r="F5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52" s="25">
        <f>IF(PaymentSchedule[[#This Row],[PMT NO]]&lt;&gt;"",PaymentSchedule[[#This Row],[TOTAL PAYMENT]]-PaymentSchedule[[#This Row],[INTEREST]],"")</f>
        <v>297.8254367156062</v>
      </c>
      <c r="I52" s="25">
        <f>IF(PaymentSchedule[[#This Row],[PMT NO]]&lt;&gt;"",PaymentSchedule[[#This Row],[BEGINNING BALANCE]]*(InterestRate/PaymentsPerYear),"")</f>
        <v>1201.0508761662745</v>
      </c>
      <c r="J5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239912.34979653926</v>
      </c>
      <c r="K52" s="25">
        <f>IF(PaymentSchedule[[#This Row],[PMT NO]]&lt;&gt;"",SUM(INDEX(PaymentSchedule[INTEREST],1,1):PaymentSchedule[[#This Row],[INTEREST]]),"")</f>
        <v>45370.773373168813</v>
      </c>
    </row>
    <row r="53" spans="1:11" x14ac:dyDescent="0.2">
      <c r="A53" s="5"/>
      <c r="B53" s="26">
        <f>IF(LoanIsGood,IF(ROW()-ROW(PaymentSchedule[[#Headers],[PMT NO]])&gt;ScheduledNumberOfPayments,"",ROW()-ROW(PaymentSchedule[[#Headers],[PMT NO]])),"")</f>
        <v>38</v>
      </c>
      <c r="C53" s="24">
        <f>IF(PaymentSchedule[[#This Row],[PMT NO]]&lt;&gt;"",EOMONTH(LoanStartDate,ROW(PaymentSchedule[[#This Row],[PMT NO]])-ROW(PaymentSchedule[[#Headers],[PMT NO]])-2)+DAY(LoanStartDate),"")</f>
        <v>47209</v>
      </c>
      <c r="D53" s="25">
        <f>IF(PaymentSchedule[[#This Row],[PMT NO]]&lt;&gt;"",IF(ROW()-ROW(PaymentSchedule[[#Headers],[BEGINNING BALANCE]])=1,LoanAmount,INDEX(PaymentSchedule[ENDING BALANCE],ROW()-ROW(PaymentSchedule[[#Headers],[BEGINNING BALANCE]])-1)),"")</f>
        <v>239912.34979653926</v>
      </c>
      <c r="E53" s="25">
        <f>IF(PaymentSchedule[[#This Row],[PMT NO]]&lt;&gt;"",ScheduledPayment,"")</f>
        <v>1498.8763128818807</v>
      </c>
      <c r="F5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53" s="25">
        <f>IF(PaymentSchedule[[#This Row],[PMT NO]]&lt;&gt;"",PaymentSchedule[[#This Row],[TOTAL PAYMENT]]-PaymentSchedule[[#This Row],[INTEREST]],"")</f>
        <v>299.31456389918435</v>
      </c>
      <c r="I53" s="25">
        <f>IF(PaymentSchedule[[#This Row],[PMT NO]]&lt;&gt;"",PaymentSchedule[[#This Row],[BEGINNING BALANCE]]*(InterestRate/PaymentsPerYear),"")</f>
        <v>1199.5617489826964</v>
      </c>
      <c r="J5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239613.03523264008</v>
      </c>
      <c r="K53" s="25">
        <f>IF(PaymentSchedule[[#This Row],[PMT NO]]&lt;&gt;"",SUM(INDEX(PaymentSchedule[INTEREST],1,1):PaymentSchedule[[#This Row],[INTEREST]]),"")</f>
        <v>46570.335122151511</v>
      </c>
    </row>
    <row r="54" spans="1:11" x14ac:dyDescent="0.2">
      <c r="A54" s="5"/>
      <c r="B54" s="26">
        <f>IF(LoanIsGood,IF(ROW()-ROW(PaymentSchedule[[#Headers],[PMT NO]])&gt;ScheduledNumberOfPayments,"",ROW()-ROW(PaymentSchedule[[#Headers],[PMT NO]])),"")</f>
        <v>39</v>
      </c>
      <c r="C54" s="24">
        <f>IF(PaymentSchedule[[#This Row],[PMT NO]]&lt;&gt;"",EOMONTH(LoanStartDate,ROW(PaymentSchedule[[#This Row],[PMT NO]])-ROW(PaymentSchedule[[#Headers],[PMT NO]])-2)+DAY(LoanStartDate),"")</f>
        <v>47239</v>
      </c>
      <c r="D54" s="25">
        <f>IF(PaymentSchedule[[#This Row],[PMT NO]]&lt;&gt;"",IF(ROW()-ROW(PaymentSchedule[[#Headers],[BEGINNING BALANCE]])=1,LoanAmount,INDEX(PaymentSchedule[ENDING BALANCE],ROW()-ROW(PaymentSchedule[[#Headers],[BEGINNING BALANCE]])-1)),"")</f>
        <v>239613.03523264008</v>
      </c>
      <c r="E54" s="25">
        <f>IF(PaymentSchedule[[#This Row],[PMT NO]]&lt;&gt;"",ScheduledPayment,"")</f>
        <v>1498.8763128818807</v>
      </c>
      <c r="F5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54" s="25">
        <f>IF(PaymentSchedule[[#This Row],[PMT NO]]&lt;&gt;"",PaymentSchedule[[#This Row],[TOTAL PAYMENT]]-PaymentSchedule[[#This Row],[INTEREST]],"")</f>
        <v>300.81113671868025</v>
      </c>
      <c r="I54" s="25">
        <f>IF(PaymentSchedule[[#This Row],[PMT NO]]&lt;&gt;"",PaymentSchedule[[#This Row],[BEGINNING BALANCE]]*(InterestRate/PaymentsPerYear),"")</f>
        <v>1198.0651761632005</v>
      </c>
      <c r="J5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239312.22409592138</v>
      </c>
      <c r="K54" s="25">
        <f>IF(PaymentSchedule[[#This Row],[PMT NO]]&lt;&gt;"",SUM(INDEX(PaymentSchedule[INTEREST],1,1):PaymentSchedule[[#This Row],[INTEREST]]),"")</f>
        <v>47768.400298314715</v>
      </c>
    </row>
    <row r="55" spans="1:11" x14ac:dyDescent="0.2">
      <c r="A55" s="5"/>
      <c r="B55" s="26">
        <f>IF(LoanIsGood,IF(ROW()-ROW(PaymentSchedule[[#Headers],[PMT NO]])&gt;ScheduledNumberOfPayments,"",ROW()-ROW(PaymentSchedule[[#Headers],[PMT NO]])),"")</f>
        <v>40</v>
      </c>
      <c r="C55" s="24">
        <f>IF(PaymentSchedule[[#This Row],[PMT NO]]&lt;&gt;"",EOMONTH(LoanStartDate,ROW(PaymentSchedule[[#This Row],[PMT NO]])-ROW(PaymentSchedule[[#Headers],[PMT NO]])-2)+DAY(LoanStartDate),"")</f>
        <v>47270</v>
      </c>
      <c r="D55" s="25">
        <f>IF(PaymentSchedule[[#This Row],[PMT NO]]&lt;&gt;"",IF(ROW()-ROW(PaymentSchedule[[#Headers],[BEGINNING BALANCE]])=1,LoanAmount,INDEX(PaymentSchedule[ENDING BALANCE],ROW()-ROW(PaymentSchedule[[#Headers],[BEGINNING BALANCE]])-1)),"")</f>
        <v>239312.22409592138</v>
      </c>
      <c r="E55" s="25">
        <f>IF(PaymentSchedule[[#This Row],[PMT NO]]&lt;&gt;"",ScheduledPayment,"")</f>
        <v>1498.8763128818807</v>
      </c>
      <c r="F5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55" s="25">
        <f>IF(PaymentSchedule[[#This Row],[PMT NO]]&lt;&gt;"",PaymentSchedule[[#This Row],[TOTAL PAYMENT]]-PaymentSchedule[[#This Row],[INTEREST]],"")</f>
        <v>302.31519240227385</v>
      </c>
      <c r="I55" s="25">
        <f>IF(PaymentSchedule[[#This Row],[PMT NO]]&lt;&gt;"",PaymentSchedule[[#This Row],[BEGINNING BALANCE]]*(InterestRate/PaymentsPerYear),"")</f>
        <v>1196.5611204796069</v>
      </c>
      <c r="J5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239009.9089035191</v>
      </c>
      <c r="K55" s="25">
        <f>IF(PaymentSchedule[[#This Row],[PMT NO]]&lt;&gt;"",SUM(INDEX(PaymentSchedule[INTEREST],1,1):PaymentSchedule[[#This Row],[INTEREST]]),"")</f>
        <v>48964.961418794323</v>
      </c>
    </row>
    <row r="56" spans="1:11" x14ac:dyDescent="0.2">
      <c r="A56" s="5"/>
      <c r="B56" s="26">
        <f>IF(LoanIsGood,IF(ROW()-ROW(PaymentSchedule[[#Headers],[PMT NO]])&gt;ScheduledNumberOfPayments,"",ROW()-ROW(PaymentSchedule[[#Headers],[PMT NO]])),"")</f>
        <v>41</v>
      </c>
      <c r="C56" s="24">
        <f>IF(PaymentSchedule[[#This Row],[PMT NO]]&lt;&gt;"",EOMONTH(LoanStartDate,ROW(PaymentSchedule[[#This Row],[PMT NO]])-ROW(PaymentSchedule[[#Headers],[PMT NO]])-2)+DAY(LoanStartDate),"")</f>
        <v>47300</v>
      </c>
      <c r="D56" s="25">
        <f>IF(PaymentSchedule[[#This Row],[PMT NO]]&lt;&gt;"",IF(ROW()-ROW(PaymentSchedule[[#Headers],[BEGINNING BALANCE]])=1,LoanAmount,INDEX(PaymentSchedule[ENDING BALANCE],ROW()-ROW(PaymentSchedule[[#Headers],[BEGINNING BALANCE]])-1)),"")</f>
        <v>239009.9089035191</v>
      </c>
      <c r="E56" s="25">
        <f>IF(PaymentSchedule[[#This Row],[PMT NO]]&lt;&gt;"",ScheduledPayment,"")</f>
        <v>1498.8763128818807</v>
      </c>
      <c r="F5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56" s="25">
        <f>IF(PaymentSchedule[[#This Row],[PMT NO]]&lt;&gt;"",PaymentSchedule[[#This Row],[TOTAL PAYMENT]]-PaymentSchedule[[#This Row],[INTEREST]],"")</f>
        <v>303.82676836428527</v>
      </c>
      <c r="I56" s="25">
        <f>IF(PaymentSchedule[[#This Row],[PMT NO]]&lt;&gt;"",PaymentSchedule[[#This Row],[BEGINNING BALANCE]]*(InterestRate/PaymentsPerYear),"")</f>
        <v>1195.0495445175955</v>
      </c>
      <c r="J5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238706.08213515481</v>
      </c>
      <c r="K56" s="25">
        <f>IF(PaymentSchedule[[#This Row],[PMT NO]]&lt;&gt;"",SUM(INDEX(PaymentSchedule[INTEREST],1,1):PaymentSchedule[[#This Row],[INTEREST]]),"")</f>
        <v>50160.010963311921</v>
      </c>
    </row>
    <row r="57" spans="1:11" x14ac:dyDescent="0.2">
      <c r="A57" s="5"/>
      <c r="B57" s="26">
        <f>IF(LoanIsGood,IF(ROW()-ROW(PaymentSchedule[[#Headers],[PMT NO]])&gt;ScheduledNumberOfPayments,"",ROW()-ROW(PaymentSchedule[[#Headers],[PMT NO]])),"")</f>
        <v>42</v>
      </c>
      <c r="C57" s="24">
        <f>IF(PaymentSchedule[[#This Row],[PMT NO]]&lt;&gt;"",EOMONTH(LoanStartDate,ROW(PaymentSchedule[[#This Row],[PMT NO]])-ROW(PaymentSchedule[[#Headers],[PMT NO]])-2)+DAY(LoanStartDate),"")</f>
        <v>47331</v>
      </c>
      <c r="D57" s="25">
        <f>IF(PaymentSchedule[[#This Row],[PMT NO]]&lt;&gt;"",IF(ROW()-ROW(PaymentSchedule[[#Headers],[BEGINNING BALANCE]])=1,LoanAmount,INDEX(PaymentSchedule[ENDING BALANCE],ROW()-ROW(PaymentSchedule[[#Headers],[BEGINNING BALANCE]])-1)),"")</f>
        <v>238706.08213515481</v>
      </c>
      <c r="E57" s="25">
        <f>IF(PaymentSchedule[[#This Row],[PMT NO]]&lt;&gt;"",ScheduledPayment,"")</f>
        <v>1498.8763128818807</v>
      </c>
      <c r="F5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57" s="25">
        <f>IF(PaymentSchedule[[#This Row],[PMT NO]]&lt;&gt;"",PaymentSchedule[[#This Row],[TOTAL PAYMENT]]-PaymentSchedule[[#This Row],[INTEREST]],"")</f>
        <v>305.34590220610676</v>
      </c>
      <c r="I57" s="25">
        <f>IF(PaymentSchedule[[#This Row],[PMT NO]]&lt;&gt;"",PaymentSchedule[[#This Row],[BEGINNING BALANCE]]*(InterestRate/PaymentsPerYear),"")</f>
        <v>1193.530410675774</v>
      </c>
      <c r="J5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238400.73623294869</v>
      </c>
      <c r="K57" s="25">
        <f>IF(PaymentSchedule[[#This Row],[PMT NO]]&lt;&gt;"",SUM(INDEX(PaymentSchedule[INTEREST],1,1):PaymentSchedule[[#This Row],[INTEREST]]),"")</f>
        <v>51353.541373987697</v>
      </c>
    </row>
    <row r="58" spans="1:11" x14ac:dyDescent="0.2">
      <c r="A58" s="5"/>
      <c r="B58" s="26">
        <f>IF(LoanIsGood,IF(ROW()-ROW(PaymentSchedule[[#Headers],[PMT NO]])&gt;ScheduledNumberOfPayments,"",ROW()-ROW(PaymentSchedule[[#Headers],[PMT NO]])),"")</f>
        <v>43</v>
      </c>
      <c r="C58" s="24">
        <f>IF(PaymentSchedule[[#This Row],[PMT NO]]&lt;&gt;"",EOMONTH(LoanStartDate,ROW(PaymentSchedule[[#This Row],[PMT NO]])-ROW(PaymentSchedule[[#Headers],[PMT NO]])-2)+DAY(LoanStartDate),"")</f>
        <v>47362</v>
      </c>
      <c r="D58" s="25">
        <f>IF(PaymentSchedule[[#This Row],[PMT NO]]&lt;&gt;"",IF(ROW()-ROW(PaymentSchedule[[#Headers],[BEGINNING BALANCE]])=1,LoanAmount,INDEX(PaymentSchedule[ENDING BALANCE],ROW()-ROW(PaymentSchedule[[#Headers],[BEGINNING BALANCE]])-1)),"")</f>
        <v>238400.73623294869</v>
      </c>
      <c r="E58" s="25">
        <f>IF(PaymentSchedule[[#This Row],[PMT NO]]&lt;&gt;"",ScheduledPayment,"")</f>
        <v>1498.8763128818807</v>
      </c>
      <c r="F5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58" s="25">
        <f>IF(PaymentSchedule[[#This Row],[PMT NO]]&lt;&gt;"",PaymentSchedule[[#This Row],[TOTAL PAYMENT]]-PaymentSchedule[[#This Row],[INTEREST]],"")</f>
        <v>306.87263171713721</v>
      </c>
      <c r="I58" s="25">
        <f>IF(PaymentSchedule[[#This Row],[PMT NO]]&lt;&gt;"",PaymentSchedule[[#This Row],[BEGINNING BALANCE]]*(InterestRate/PaymentsPerYear),"")</f>
        <v>1192.0036811647435</v>
      </c>
      <c r="J5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238093.86360123157</v>
      </c>
      <c r="K58" s="25">
        <f>IF(PaymentSchedule[[#This Row],[PMT NO]]&lt;&gt;"",SUM(INDEX(PaymentSchedule[INTEREST],1,1):PaymentSchedule[[#This Row],[INTEREST]]),"")</f>
        <v>52545.545055152441</v>
      </c>
    </row>
    <row r="59" spans="1:11" x14ac:dyDescent="0.2">
      <c r="A59" s="5"/>
      <c r="B59" s="26">
        <f>IF(LoanIsGood,IF(ROW()-ROW(PaymentSchedule[[#Headers],[PMT NO]])&gt;ScheduledNumberOfPayments,"",ROW()-ROW(PaymentSchedule[[#Headers],[PMT NO]])),"")</f>
        <v>44</v>
      </c>
      <c r="C59" s="24">
        <f>IF(PaymentSchedule[[#This Row],[PMT NO]]&lt;&gt;"",EOMONTH(LoanStartDate,ROW(PaymentSchedule[[#This Row],[PMT NO]])-ROW(PaymentSchedule[[#Headers],[PMT NO]])-2)+DAY(LoanStartDate),"")</f>
        <v>47392</v>
      </c>
      <c r="D59" s="25">
        <f>IF(PaymentSchedule[[#This Row],[PMT NO]]&lt;&gt;"",IF(ROW()-ROW(PaymentSchedule[[#Headers],[BEGINNING BALANCE]])=1,LoanAmount,INDEX(PaymentSchedule[ENDING BALANCE],ROW()-ROW(PaymentSchedule[[#Headers],[BEGINNING BALANCE]])-1)),"")</f>
        <v>238093.86360123157</v>
      </c>
      <c r="E59" s="25">
        <f>IF(PaymentSchedule[[#This Row],[PMT NO]]&lt;&gt;"",ScheduledPayment,"")</f>
        <v>1498.8763128818807</v>
      </c>
      <c r="F5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59" s="25">
        <f>IF(PaymentSchedule[[#This Row],[PMT NO]]&lt;&gt;"",PaymentSchedule[[#This Row],[TOTAL PAYMENT]]-PaymentSchedule[[#This Row],[INTEREST]],"")</f>
        <v>308.40699487572283</v>
      </c>
      <c r="I59" s="25">
        <f>IF(PaymentSchedule[[#This Row],[PMT NO]]&lt;&gt;"",PaymentSchedule[[#This Row],[BEGINNING BALANCE]]*(InterestRate/PaymentsPerYear),"")</f>
        <v>1190.4693180061579</v>
      </c>
      <c r="J5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237785.45660635584</v>
      </c>
      <c r="K59" s="25">
        <f>IF(PaymentSchedule[[#This Row],[PMT NO]]&lt;&gt;"",SUM(INDEX(PaymentSchedule[INTEREST],1,1):PaymentSchedule[[#This Row],[INTEREST]]),"")</f>
        <v>53736.014373158599</v>
      </c>
    </row>
    <row r="60" spans="1:11" x14ac:dyDescent="0.2">
      <c r="A60" s="5"/>
      <c r="B60" s="26">
        <f>IF(LoanIsGood,IF(ROW()-ROW(PaymentSchedule[[#Headers],[PMT NO]])&gt;ScheduledNumberOfPayments,"",ROW()-ROW(PaymentSchedule[[#Headers],[PMT NO]])),"")</f>
        <v>45</v>
      </c>
      <c r="C60" s="24">
        <f>IF(PaymentSchedule[[#This Row],[PMT NO]]&lt;&gt;"",EOMONTH(LoanStartDate,ROW(PaymentSchedule[[#This Row],[PMT NO]])-ROW(PaymentSchedule[[#Headers],[PMT NO]])-2)+DAY(LoanStartDate),"")</f>
        <v>47423</v>
      </c>
      <c r="D60" s="25">
        <f>IF(PaymentSchedule[[#This Row],[PMT NO]]&lt;&gt;"",IF(ROW()-ROW(PaymentSchedule[[#Headers],[BEGINNING BALANCE]])=1,LoanAmount,INDEX(PaymentSchedule[ENDING BALANCE],ROW()-ROW(PaymentSchedule[[#Headers],[BEGINNING BALANCE]])-1)),"")</f>
        <v>237785.45660635584</v>
      </c>
      <c r="E60" s="25">
        <f>IF(PaymentSchedule[[#This Row],[PMT NO]]&lt;&gt;"",ScheduledPayment,"")</f>
        <v>1498.8763128818807</v>
      </c>
      <c r="F6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60" s="25">
        <f>IF(PaymentSchedule[[#This Row],[PMT NO]]&lt;&gt;"",PaymentSchedule[[#This Row],[TOTAL PAYMENT]]-PaymentSchedule[[#This Row],[INTEREST]],"")</f>
        <v>309.9490298501014</v>
      </c>
      <c r="I60" s="25">
        <f>IF(PaymentSchedule[[#This Row],[PMT NO]]&lt;&gt;"",PaymentSchedule[[#This Row],[BEGINNING BALANCE]]*(InterestRate/PaymentsPerYear),"")</f>
        <v>1188.9272830317793</v>
      </c>
      <c r="J6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237475.50757650574</v>
      </c>
      <c r="K60" s="25">
        <f>IF(PaymentSchedule[[#This Row],[PMT NO]]&lt;&gt;"",SUM(INDEX(PaymentSchedule[INTEREST],1,1):PaymentSchedule[[#This Row],[INTEREST]]),"")</f>
        <v>54924.941656190378</v>
      </c>
    </row>
    <row r="61" spans="1:11" x14ac:dyDescent="0.2">
      <c r="A61" s="5"/>
      <c r="B61" s="26">
        <f>IF(LoanIsGood,IF(ROW()-ROW(PaymentSchedule[[#Headers],[PMT NO]])&gt;ScheduledNumberOfPayments,"",ROW()-ROW(PaymentSchedule[[#Headers],[PMT NO]])),"")</f>
        <v>46</v>
      </c>
      <c r="C61" s="24">
        <f>IF(PaymentSchedule[[#This Row],[PMT NO]]&lt;&gt;"",EOMONTH(LoanStartDate,ROW(PaymentSchedule[[#This Row],[PMT NO]])-ROW(PaymentSchedule[[#Headers],[PMT NO]])-2)+DAY(LoanStartDate),"")</f>
        <v>47453</v>
      </c>
      <c r="D61" s="25">
        <f>IF(PaymentSchedule[[#This Row],[PMT NO]]&lt;&gt;"",IF(ROW()-ROW(PaymentSchedule[[#Headers],[BEGINNING BALANCE]])=1,LoanAmount,INDEX(PaymentSchedule[ENDING BALANCE],ROW()-ROW(PaymentSchedule[[#Headers],[BEGINNING BALANCE]])-1)),"")</f>
        <v>237475.50757650574</v>
      </c>
      <c r="E61" s="25">
        <f>IF(PaymentSchedule[[#This Row],[PMT NO]]&lt;&gt;"",ScheduledPayment,"")</f>
        <v>1498.8763128818807</v>
      </c>
      <c r="F6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61" s="25">
        <f>IF(PaymentSchedule[[#This Row],[PMT NO]]&lt;&gt;"",PaymentSchedule[[#This Row],[TOTAL PAYMENT]]-PaymentSchedule[[#This Row],[INTEREST]],"")</f>
        <v>311.49877499935201</v>
      </c>
      <c r="I61" s="25">
        <f>IF(PaymentSchedule[[#This Row],[PMT NO]]&lt;&gt;"",PaymentSchedule[[#This Row],[BEGINNING BALANCE]]*(InterestRate/PaymentsPerYear),"")</f>
        <v>1187.3775378825287</v>
      </c>
      <c r="J6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237164.0088015064</v>
      </c>
      <c r="K61" s="25">
        <f>IF(PaymentSchedule[[#This Row],[PMT NO]]&lt;&gt;"",SUM(INDEX(PaymentSchedule[INTEREST],1,1):PaymentSchedule[[#This Row],[INTEREST]]),"")</f>
        <v>56112.319194072908</v>
      </c>
    </row>
    <row r="62" spans="1:11" x14ac:dyDescent="0.2">
      <c r="A62" s="5"/>
      <c r="B62" s="26">
        <f>IF(LoanIsGood,IF(ROW()-ROW(PaymentSchedule[[#Headers],[PMT NO]])&gt;ScheduledNumberOfPayments,"",ROW()-ROW(PaymentSchedule[[#Headers],[PMT NO]])),"")</f>
        <v>47</v>
      </c>
      <c r="C62" s="24">
        <f>IF(PaymentSchedule[[#This Row],[PMT NO]]&lt;&gt;"",EOMONTH(LoanStartDate,ROW(PaymentSchedule[[#This Row],[PMT NO]])-ROW(PaymentSchedule[[#Headers],[PMT NO]])-2)+DAY(LoanStartDate),"")</f>
        <v>47484</v>
      </c>
      <c r="D62" s="25">
        <f>IF(PaymentSchedule[[#This Row],[PMT NO]]&lt;&gt;"",IF(ROW()-ROW(PaymentSchedule[[#Headers],[BEGINNING BALANCE]])=1,LoanAmount,INDEX(PaymentSchedule[ENDING BALANCE],ROW()-ROW(PaymentSchedule[[#Headers],[BEGINNING BALANCE]])-1)),"")</f>
        <v>237164.0088015064</v>
      </c>
      <c r="E62" s="25">
        <f>IF(PaymentSchedule[[#This Row],[PMT NO]]&lt;&gt;"",ScheduledPayment,"")</f>
        <v>1498.8763128818807</v>
      </c>
      <c r="F6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62" s="25">
        <f>IF(PaymentSchedule[[#This Row],[PMT NO]]&lt;&gt;"",PaymentSchedule[[#This Row],[TOTAL PAYMENT]]-PaymentSchedule[[#This Row],[INTEREST]],"")</f>
        <v>313.05626887434869</v>
      </c>
      <c r="I62" s="25">
        <f>IF(PaymentSchedule[[#This Row],[PMT NO]]&lt;&gt;"",PaymentSchedule[[#This Row],[BEGINNING BALANCE]]*(InterestRate/PaymentsPerYear),"")</f>
        <v>1185.820044007532</v>
      </c>
      <c r="J6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236850.95253263204</v>
      </c>
      <c r="K62" s="25">
        <f>IF(PaymentSchedule[[#This Row],[PMT NO]]&lt;&gt;"",SUM(INDEX(PaymentSchedule[INTEREST],1,1):PaymentSchedule[[#This Row],[INTEREST]]),"")</f>
        <v>57298.139238080439</v>
      </c>
    </row>
    <row r="63" spans="1:11" x14ac:dyDescent="0.2">
      <c r="A63" s="5"/>
      <c r="B63" s="26">
        <f>IF(LoanIsGood,IF(ROW()-ROW(PaymentSchedule[[#Headers],[PMT NO]])&gt;ScheduledNumberOfPayments,"",ROW()-ROW(PaymentSchedule[[#Headers],[PMT NO]])),"")</f>
        <v>48</v>
      </c>
      <c r="C63" s="24">
        <f>IF(PaymentSchedule[[#This Row],[PMT NO]]&lt;&gt;"",EOMONTH(LoanStartDate,ROW(PaymentSchedule[[#This Row],[PMT NO]])-ROW(PaymentSchedule[[#Headers],[PMT NO]])-2)+DAY(LoanStartDate),"")</f>
        <v>47515</v>
      </c>
      <c r="D63" s="25">
        <f>IF(PaymentSchedule[[#This Row],[PMT NO]]&lt;&gt;"",IF(ROW()-ROW(PaymentSchedule[[#Headers],[BEGINNING BALANCE]])=1,LoanAmount,INDEX(PaymentSchedule[ENDING BALANCE],ROW()-ROW(PaymentSchedule[[#Headers],[BEGINNING BALANCE]])-1)),"")</f>
        <v>236850.95253263204</v>
      </c>
      <c r="E63" s="25">
        <f>IF(PaymentSchedule[[#This Row],[PMT NO]]&lt;&gt;"",ScheduledPayment,"")</f>
        <v>1498.8763128818807</v>
      </c>
      <c r="F6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63" s="25">
        <f>IF(PaymentSchedule[[#This Row],[PMT NO]]&lt;&gt;"",PaymentSchedule[[#This Row],[TOTAL PAYMENT]]-PaymentSchedule[[#This Row],[INTEREST]],"")</f>
        <v>314.62155021872059</v>
      </c>
      <c r="I63" s="25">
        <f>IF(PaymentSchedule[[#This Row],[PMT NO]]&lt;&gt;"",PaymentSchedule[[#This Row],[BEGINNING BALANCE]]*(InterestRate/PaymentsPerYear),"")</f>
        <v>1184.2547626631601</v>
      </c>
      <c r="J6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236536.33098241332</v>
      </c>
      <c r="K63" s="25">
        <f>IF(PaymentSchedule[[#This Row],[PMT NO]]&lt;&gt;"",SUM(INDEX(PaymentSchedule[INTEREST],1,1):PaymentSchedule[[#This Row],[INTEREST]]),"")</f>
        <v>58482.394000743596</v>
      </c>
    </row>
    <row r="64" spans="1:11" x14ac:dyDescent="0.2">
      <c r="A64" s="5"/>
      <c r="B64" s="26">
        <f>IF(LoanIsGood,IF(ROW()-ROW(PaymentSchedule[[#Headers],[PMT NO]])&gt;ScheduledNumberOfPayments,"",ROW()-ROW(PaymentSchedule[[#Headers],[PMT NO]])),"")</f>
        <v>49</v>
      </c>
      <c r="C64" s="24">
        <f>IF(PaymentSchedule[[#This Row],[PMT NO]]&lt;&gt;"",EOMONTH(LoanStartDate,ROW(PaymentSchedule[[#This Row],[PMT NO]])-ROW(PaymentSchedule[[#Headers],[PMT NO]])-2)+DAY(LoanStartDate),"")</f>
        <v>47543</v>
      </c>
      <c r="D64" s="25">
        <f>IF(PaymentSchedule[[#This Row],[PMT NO]]&lt;&gt;"",IF(ROW()-ROW(PaymentSchedule[[#Headers],[BEGINNING BALANCE]])=1,LoanAmount,INDEX(PaymentSchedule[ENDING BALANCE],ROW()-ROW(PaymentSchedule[[#Headers],[BEGINNING BALANCE]])-1)),"")</f>
        <v>236536.33098241332</v>
      </c>
      <c r="E64" s="25">
        <f>IF(PaymentSchedule[[#This Row],[PMT NO]]&lt;&gt;"",ScheduledPayment,"")</f>
        <v>1498.8763128818807</v>
      </c>
      <c r="F6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64" s="25">
        <f>IF(PaymentSchedule[[#This Row],[PMT NO]]&lt;&gt;"",PaymentSchedule[[#This Row],[TOTAL PAYMENT]]-PaymentSchedule[[#This Row],[INTEREST]],"")</f>
        <v>316.19465796981422</v>
      </c>
      <c r="I64" s="25">
        <f>IF(PaymentSchedule[[#This Row],[PMT NO]]&lt;&gt;"",PaymentSchedule[[#This Row],[BEGINNING BALANCE]]*(InterestRate/PaymentsPerYear),"")</f>
        <v>1182.6816549120665</v>
      </c>
      <c r="J6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236220.13632444351</v>
      </c>
      <c r="K64" s="25">
        <f>IF(PaymentSchedule[[#This Row],[PMT NO]]&lt;&gt;"",SUM(INDEX(PaymentSchedule[INTEREST],1,1):PaymentSchedule[[#This Row],[INTEREST]]),"")</f>
        <v>59665.075655655659</v>
      </c>
    </row>
    <row r="65" spans="1:11" x14ac:dyDescent="0.2">
      <c r="A65" s="5"/>
      <c r="B65" s="26">
        <f>IF(LoanIsGood,IF(ROW()-ROW(PaymentSchedule[[#Headers],[PMT NO]])&gt;ScheduledNumberOfPayments,"",ROW()-ROW(PaymentSchedule[[#Headers],[PMT NO]])),"")</f>
        <v>50</v>
      </c>
      <c r="C65" s="24">
        <f>IF(PaymentSchedule[[#This Row],[PMT NO]]&lt;&gt;"",EOMONTH(LoanStartDate,ROW(PaymentSchedule[[#This Row],[PMT NO]])-ROW(PaymentSchedule[[#Headers],[PMT NO]])-2)+DAY(LoanStartDate),"")</f>
        <v>47574</v>
      </c>
      <c r="D65" s="25">
        <f>IF(PaymentSchedule[[#This Row],[PMT NO]]&lt;&gt;"",IF(ROW()-ROW(PaymentSchedule[[#Headers],[BEGINNING BALANCE]])=1,LoanAmount,INDEX(PaymentSchedule[ENDING BALANCE],ROW()-ROW(PaymentSchedule[[#Headers],[BEGINNING BALANCE]])-1)),"")</f>
        <v>236220.13632444351</v>
      </c>
      <c r="E65" s="25">
        <f>IF(PaymentSchedule[[#This Row],[PMT NO]]&lt;&gt;"",ScheduledPayment,"")</f>
        <v>1498.8763128818807</v>
      </c>
      <c r="F6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65" s="25">
        <f>IF(PaymentSchedule[[#This Row],[PMT NO]]&lt;&gt;"",PaymentSchedule[[#This Row],[TOTAL PAYMENT]]-PaymentSchedule[[#This Row],[INTEREST]],"")</f>
        <v>317.77563125966321</v>
      </c>
      <c r="I65" s="25">
        <f>IF(PaymentSchedule[[#This Row],[PMT NO]]&lt;&gt;"",PaymentSchedule[[#This Row],[BEGINNING BALANCE]]*(InterestRate/PaymentsPerYear),"")</f>
        <v>1181.1006816222175</v>
      </c>
      <c r="J6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235902.36069318384</v>
      </c>
      <c r="K65" s="25">
        <f>IF(PaymentSchedule[[#This Row],[PMT NO]]&lt;&gt;"",SUM(INDEX(PaymentSchedule[INTEREST],1,1):PaymentSchedule[[#This Row],[INTEREST]]),"")</f>
        <v>60846.176337277873</v>
      </c>
    </row>
    <row r="66" spans="1:11" x14ac:dyDescent="0.2">
      <c r="A66" s="5"/>
      <c r="B66" s="26">
        <f>IF(LoanIsGood,IF(ROW()-ROW(PaymentSchedule[[#Headers],[PMT NO]])&gt;ScheduledNumberOfPayments,"",ROW()-ROW(PaymentSchedule[[#Headers],[PMT NO]])),"")</f>
        <v>51</v>
      </c>
      <c r="C66" s="24">
        <f>IF(PaymentSchedule[[#This Row],[PMT NO]]&lt;&gt;"",EOMONTH(LoanStartDate,ROW(PaymentSchedule[[#This Row],[PMT NO]])-ROW(PaymentSchedule[[#Headers],[PMT NO]])-2)+DAY(LoanStartDate),"")</f>
        <v>47604</v>
      </c>
      <c r="D66" s="25">
        <f>IF(PaymentSchedule[[#This Row],[PMT NO]]&lt;&gt;"",IF(ROW()-ROW(PaymentSchedule[[#Headers],[BEGINNING BALANCE]])=1,LoanAmount,INDEX(PaymentSchedule[ENDING BALANCE],ROW()-ROW(PaymentSchedule[[#Headers],[BEGINNING BALANCE]])-1)),"")</f>
        <v>235902.36069318384</v>
      </c>
      <c r="E66" s="25">
        <f>IF(PaymentSchedule[[#This Row],[PMT NO]]&lt;&gt;"",ScheduledPayment,"")</f>
        <v>1498.8763128818807</v>
      </c>
      <c r="F6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66" s="25">
        <f>IF(PaymentSchedule[[#This Row],[PMT NO]]&lt;&gt;"",PaymentSchedule[[#This Row],[TOTAL PAYMENT]]-PaymentSchedule[[#This Row],[INTEREST]],"")</f>
        <v>319.36450941596149</v>
      </c>
      <c r="I66" s="25">
        <f>IF(PaymentSchedule[[#This Row],[PMT NO]]&lt;&gt;"",PaymentSchedule[[#This Row],[BEGINNING BALANCE]]*(InterestRate/PaymentsPerYear),"")</f>
        <v>1179.5118034659192</v>
      </c>
      <c r="J6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235582.99618376789</v>
      </c>
      <c r="K66" s="25">
        <f>IF(PaymentSchedule[[#This Row],[PMT NO]]&lt;&gt;"",SUM(INDEX(PaymentSchedule[INTEREST],1,1):PaymentSchedule[[#This Row],[INTEREST]]),"")</f>
        <v>62025.68814074379</v>
      </c>
    </row>
    <row r="67" spans="1:11" x14ac:dyDescent="0.2">
      <c r="A67" s="5"/>
      <c r="B67" s="26">
        <f>IF(LoanIsGood,IF(ROW()-ROW(PaymentSchedule[[#Headers],[PMT NO]])&gt;ScheduledNumberOfPayments,"",ROW()-ROW(PaymentSchedule[[#Headers],[PMT NO]])),"")</f>
        <v>52</v>
      </c>
      <c r="C67" s="24">
        <f>IF(PaymentSchedule[[#This Row],[PMT NO]]&lt;&gt;"",EOMONTH(LoanStartDate,ROW(PaymentSchedule[[#This Row],[PMT NO]])-ROW(PaymentSchedule[[#Headers],[PMT NO]])-2)+DAY(LoanStartDate),"")</f>
        <v>47635</v>
      </c>
      <c r="D67" s="25">
        <f>IF(PaymentSchedule[[#This Row],[PMT NO]]&lt;&gt;"",IF(ROW()-ROW(PaymentSchedule[[#Headers],[BEGINNING BALANCE]])=1,LoanAmount,INDEX(PaymentSchedule[ENDING BALANCE],ROW()-ROW(PaymentSchedule[[#Headers],[BEGINNING BALANCE]])-1)),"")</f>
        <v>235582.99618376789</v>
      </c>
      <c r="E67" s="25">
        <f>IF(PaymentSchedule[[#This Row],[PMT NO]]&lt;&gt;"",ScheduledPayment,"")</f>
        <v>1498.8763128818807</v>
      </c>
      <c r="F6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67" s="25">
        <f>IF(PaymentSchedule[[#This Row],[PMT NO]]&lt;&gt;"",PaymentSchedule[[#This Row],[TOTAL PAYMENT]]-PaymentSchedule[[#This Row],[INTEREST]],"")</f>
        <v>320.96133196304118</v>
      </c>
      <c r="I67" s="25">
        <f>IF(PaymentSchedule[[#This Row],[PMT NO]]&lt;&gt;"",PaymentSchedule[[#This Row],[BEGINNING BALANCE]]*(InterestRate/PaymentsPerYear),"")</f>
        <v>1177.9149809188395</v>
      </c>
      <c r="J6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235262.03485180484</v>
      </c>
      <c r="K67" s="25">
        <f>IF(PaymentSchedule[[#This Row],[PMT NO]]&lt;&gt;"",SUM(INDEX(PaymentSchedule[INTEREST],1,1):PaymentSchedule[[#This Row],[INTEREST]]),"")</f>
        <v>63203.603121662629</v>
      </c>
    </row>
    <row r="68" spans="1:11" x14ac:dyDescent="0.2">
      <c r="A68" s="5"/>
      <c r="B68" s="26">
        <f>IF(LoanIsGood,IF(ROW()-ROW(PaymentSchedule[[#Headers],[PMT NO]])&gt;ScheduledNumberOfPayments,"",ROW()-ROW(PaymentSchedule[[#Headers],[PMT NO]])),"")</f>
        <v>53</v>
      </c>
      <c r="C68" s="24">
        <f>IF(PaymentSchedule[[#This Row],[PMT NO]]&lt;&gt;"",EOMONTH(LoanStartDate,ROW(PaymentSchedule[[#This Row],[PMT NO]])-ROW(PaymentSchedule[[#Headers],[PMT NO]])-2)+DAY(LoanStartDate),"")</f>
        <v>47665</v>
      </c>
      <c r="D68" s="25">
        <f>IF(PaymentSchedule[[#This Row],[PMT NO]]&lt;&gt;"",IF(ROW()-ROW(PaymentSchedule[[#Headers],[BEGINNING BALANCE]])=1,LoanAmount,INDEX(PaymentSchedule[ENDING BALANCE],ROW()-ROW(PaymentSchedule[[#Headers],[BEGINNING BALANCE]])-1)),"")</f>
        <v>235262.03485180484</v>
      </c>
      <c r="E68" s="25">
        <f>IF(PaymentSchedule[[#This Row],[PMT NO]]&lt;&gt;"",ScheduledPayment,"")</f>
        <v>1498.8763128818807</v>
      </c>
      <c r="F6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68" s="25">
        <f>IF(PaymentSchedule[[#This Row],[PMT NO]]&lt;&gt;"",PaymentSchedule[[#This Row],[TOTAL PAYMENT]]-PaymentSchedule[[#This Row],[INTEREST]],"")</f>
        <v>322.56613862285644</v>
      </c>
      <c r="I68" s="25">
        <f>IF(PaymentSchedule[[#This Row],[PMT NO]]&lt;&gt;"",PaymentSchedule[[#This Row],[BEGINNING BALANCE]]*(InterestRate/PaymentsPerYear),"")</f>
        <v>1176.3101742590243</v>
      </c>
      <c r="J6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234939.468713182</v>
      </c>
      <c r="K68" s="25">
        <f>IF(PaymentSchedule[[#This Row],[PMT NO]]&lt;&gt;"",SUM(INDEX(PaymentSchedule[INTEREST],1,1):PaymentSchedule[[#This Row],[INTEREST]]),"")</f>
        <v>64379.913295921651</v>
      </c>
    </row>
    <row r="69" spans="1:11" x14ac:dyDescent="0.2">
      <c r="A69" s="5"/>
      <c r="B69" s="26">
        <f>IF(LoanIsGood,IF(ROW()-ROW(PaymentSchedule[[#Headers],[PMT NO]])&gt;ScheduledNumberOfPayments,"",ROW()-ROW(PaymentSchedule[[#Headers],[PMT NO]])),"")</f>
        <v>54</v>
      </c>
      <c r="C69" s="24">
        <f>IF(PaymentSchedule[[#This Row],[PMT NO]]&lt;&gt;"",EOMONTH(LoanStartDate,ROW(PaymentSchedule[[#This Row],[PMT NO]])-ROW(PaymentSchedule[[#Headers],[PMT NO]])-2)+DAY(LoanStartDate),"")</f>
        <v>47696</v>
      </c>
      <c r="D69" s="25">
        <f>IF(PaymentSchedule[[#This Row],[PMT NO]]&lt;&gt;"",IF(ROW()-ROW(PaymentSchedule[[#Headers],[BEGINNING BALANCE]])=1,LoanAmount,INDEX(PaymentSchedule[ENDING BALANCE],ROW()-ROW(PaymentSchedule[[#Headers],[BEGINNING BALANCE]])-1)),"")</f>
        <v>234939.468713182</v>
      </c>
      <c r="E69" s="25">
        <f>IF(PaymentSchedule[[#This Row],[PMT NO]]&lt;&gt;"",ScheduledPayment,"")</f>
        <v>1498.8763128818807</v>
      </c>
      <c r="F6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69" s="25">
        <f>IF(PaymentSchedule[[#This Row],[PMT NO]]&lt;&gt;"",PaymentSchedule[[#This Row],[TOTAL PAYMENT]]-PaymentSchedule[[#This Row],[INTEREST]],"")</f>
        <v>324.17896931597079</v>
      </c>
      <c r="I69" s="25">
        <f>IF(PaymentSchedule[[#This Row],[PMT NO]]&lt;&gt;"",PaymentSchedule[[#This Row],[BEGINNING BALANCE]]*(InterestRate/PaymentsPerYear),"")</f>
        <v>1174.6973435659099</v>
      </c>
      <c r="J6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234615.28974386601</v>
      </c>
      <c r="K69" s="25">
        <f>IF(PaymentSchedule[[#This Row],[PMT NO]]&lt;&gt;"",SUM(INDEX(PaymentSchedule[INTEREST],1,1):PaymentSchedule[[#This Row],[INTEREST]]),"")</f>
        <v>65554.610639487568</v>
      </c>
    </row>
    <row r="70" spans="1:11" x14ac:dyDescent="0.2">
      <c r="A70" s="5"/>
      <c r="B70" s="26">
        <f>IF(LoanIsGood,IF(ROW()-ROW(PaymentSchedule[[#Headers],[PMT NO]])&gt;ScheduledNumberOfPayments,"",ROW()-ROW(PaymentSchedule[[#Headers],[PMT NO]])),"")</f>
        <v>55</v>
      </c>
      <c r="C70" s="24">
        <f>IF(PaymentSchedule[[#This Row],[PMT NO]]&lt;&gt;"",EOMONTH(LoanStartDate,ROW(PaymentSchedule[[#This Row],[PMT NO]])-ROW(PaymentSchedule[[#Headers],[PMT NO]])-2)+DAY(LoanStartDate),"")</f>
        <v>47727</v>
      </c>
      <c r="D70" s="25">
        <f>IF(PaymentSchedule[[#This Row],[PMT NO]]&lt;&gt;"",IF(ROW()-ROW(PaymentSchedule[[#Headers],[BEGINNING BALANCE]])=1,LoanAmount,INDEX(PaymentSchedule[ENDING BALANCE],ROW()-ROW(PaymentSchedule[[#Headers],[BEGINNING BALANCE]])-1)),"")</f>
        <v>234615.28974386601</v>
      </c>
      <c r="E70" s="25">
        <f>IF(PaymentSchedule[[#This Row],[PMT NO]]&lt;&gt;"",ScheduledPayment,"")</f>
        <v>1498.8763128818807</v>
      </c>
      <c r="F7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70" s="25">
        <f>IF(PaymentSchedule[[#This Row],[PMT NO]]&lt;&gt;"",PaymentSchedule[[#This Row],[TOTAL PAYMENT]]-PaymentSchedule[[#This Row],[INTEREST]],"")</f>
        <v>325.79986416255065</v>
      </c>
      <c r="I70" s="25">
        <f>IF(PaymentSchedule[[#This Row],[PMT NO]]&lt;&gt;"",PaymentSchedule[[#This Row],[BEGINNING BALANCE]]*(InterestRate/PaymentsPerYear),"")</f>
        <v>1173.0764487193301</v>
      </c>
      <c r="J7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234289.48987970347</v>
      </c>
      <c r="K70" s="25">
        <f>IF(PaymentSchedule[[#This Row],[PMT NO]]&lt;&gt;"",SUM(INDEX(PaymentSchedule[INTEREST],1,1):PaymentSchedule[[#This Row],[INTEREST]]),"")</f>
        <v>66727.687088206905</v>
      </c>
    </row>
    <row r="71" spans="1:11" x14ac:dyDescent="0.2">
      <c r="A71" s="5"/>
      <c r="B71" s="26">
        <f>IF(LoanIsGood,IF(ROW()-ROW(PaymentSchedule[[#Headers],[PMT NO]])&gt;ScheduledNumberOfPayments,"",ROW()-ROW(PaymentSchedule[[#Headers],[PMT NO]])),"")</f>
        <v>56</v>
      </c>
      <c r="C71" s="24">
        <f>IF(PaymentSchedule[[#This Row],[PMT NO]]&lt;&gt;"",EOMONTH(LoanStartDate,ROW(PaymentSchedule[[#This Row],[PMT NO]])-ROW(PaymentSchedule[[#Headers],[PMT NO]])-2)+DAY(LoanStartDate),"")</f>
        <v>47757</v>
      </c>
      <c r="D71" s="25">
        <f>IF(PaymentSchedule[[#This Row],[PMT NO]]&lt;&gt;"",IF(ROW()-ROW(PaymentSchedule[[#Headers],[BEGINNING BALANCE]])=1,LoanAmount,INDEX(PaymentSchedule[ENDING BALANCE],ROW()-ROW(PaymentSchedule[[#Headers],[BEGINNING BALANCE]])-1)),"")</f>
        <v>234289.48987970347</v>
      </c>
      <c r="E71" s="25">
        <f>IF(PaymentSchedule[[#This Row],[PMT NO]]&lt;&gt;"",ScheduledPayment,"")</f>
        <v>1498.8763128818807</v>
      </c>
      <c r="F7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71" s="25">
        <f>IF(PaymentSchedule[[#This Row],[PMT NO]]&lt;&gt;"",PaymentSchedule[[#This Row],[TOTAL PAYMENT]]-PaymentSchedule[[#This Row],[INTEREST]],"")</f>
        <v>327.42886348336333</v>
      </c>
      <c r="I71" s="25">
        <f>IF(PaymentSchedule[[#This Row],[PMT NO]]&lt;&gt;"",PaymentSchedule[[#This Row],[BEGINNING BALANCE]]*(InterestRate/PaymentsPerYear),"")</f>
        <v>1171.4474493985174</v>
      </c>
      <c r="J7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233962.0610162201</v>
      </c>
      <c r="K71" s="25">
        <f>IF(PaymentSchedule[[#This Row],[PMT NO]]&lt;&gt;"",SUM(INDEX(PaymentSchedule[INTEREST],1,1):PaymentSchedule[[#This Row],[INTEREST]]),"")</f>
        <v>67899.134537605423</v>
      </c>
    </row>
    <row r="72" spans="1:11" x14ac:dyDescent="0.2">
      <c r="A72" s="5"/>
      <c r="B72" s="26">
        <f>IF(LoanIsGood,IF(ROW()-ROW(PaymentSchedule[[#Headers],[PMT NO]])&gt;ScheduledNumberOfPayments,"",ROW()-ROW(PaymentSchedule[[#Headers],[PMT NO]])),"")</f>
        <v>57</v>
      </c>
      <c r="C72" s="24">
        <f>IF(PaymentSchedule[[#This Row],[PMT NO]]&lt;&gt;"",EOMONTH(LoanStartDate,ROW(PaymentSchedule[[#This Row],[PMT NO]])-ROW(PaymentSchedule[[#Headers],[PMT NO]])-2)+DAY(LoanStartDate),"")</f>
        <v>47788</v>
      </c>
      <c r="D72" s="25">
        <f>IF(PaymentSchedule[[#This Row],[PMT NO]]&lt;&gt;"",IF(ROW()-ROW(PaymentSchedule[[#Headers],[BEGINNING BALANCE]])=1,LoanAmount,INDEX(PaymentSchedule[ENDING BALANCE],ROW()-ROW(PaymentSchedule[[#Headers],[BEGINNING BALANCE]])-1)),"")</f>
        <v>233962.0610162201</v>
      </c>
      <c r="E72" s="25">
        <f>IF(PaymentSchedule[[#This Row],[PMT NO]]&lt;&gt;"",ScheduledPayment,"")</f>
        <v>1498.8763128818807</v>
      </c>
      <c r="F7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72" s="25">
        <f>IF(PaymentSchedule[[#This Row],[PMT NO]]&lt;&gt;"",PaymentSchedule[[#This Row],[TOTAL PAYMENT]]-PaymentSchedule[[#This Row],[INTEREST]],"")</f>
        <v>329.0660078007802</v>
      </c>
      <c r="I72" s="25">
        <f>IF(PaymentSchedule[[#This Row],[PMT NO]]&lt;&gt;"",PaymentSchedule[[#This Row],[BEGINNING BALANCE]]*(InterestRate/PaymentsPerYear),"")</f>
        <v>1169.8103050811005</v>
      </c>
      <c r="J7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233632.99500841933</v>
      </c>
      <c r="K72" s="25">
        <f>IF(PaymentSchedule[[#This Row],[PMT NO]]&lt;&gt;"",SUM(INDEX(PaymentSchedule[INTEREST],1,1):PaymentSchedule[[#This Row],[INTEREST]]),"")</f>
        <v>69068.944842686527</v>
      </c>
    </row>
    <row r="73" spans="1:11" x14ac:dyDescent="0.2">
      <c r="A73" s="5"/>
      <c r="B73" s="26">
        <f>IF(LoanIsGood,IF(ROW()-ROW(PaymentSchedule[[#Headers],[PMT NO]])&gt;ScheduledNumberOfPayments,"",ROW()-ROW(PaymentSchedule[[#Headers],[PMT NO]])),"")</f>
        <v>58</v>
      </c>
      <c r="C73" s="24">
        <f>IF(PaymentSchedule[[#This Row],[PMT NO]]&lt;&gt;"",EOMONTH(LoanStartDate,ROW(PaymentSchedule[[#This Row],[PMT NO]])-ROW(PaymentSchedule[[#Headers],[PMT NO]])-2)+DAY(LoanStartDate),"")</f>
        <v>47818</v>
      </c>
      <c r="D73" s="25">
        <f>IF(PaymentSchedule[[#This Row],[PMT NO]]&lt;&gt;"",IF(ROW()-ROW(PaymentSchedule[[#Headers],[BEGINNING BALANCE]])=1,LoanAmount,INDEX(PaymentSchedule[ENDING BALANCE],ROW()-ROW(PaymentSchedule[[#Headers],[BEGINNING BALANCE]])-1)),"")</f>
        <v>233632.99500841933</v>
      </c>
      <c r="E73" s="25">
        <f>IF(PaymentSchedule[[#This Row],[PMT NO]]&lt;&gt;"",ScheduledPayment,"")</f>
        <v>1498.8763128818807</v>
      </c>
      <c r="F7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73" s="25">
        <f>IF(PaymentSchedule[[#This Row],[PMT NO]]&lt;&gt;"",PaymentSchedule[[#This Row],[TOTAL PAYMENT]]-PaymentSchedule[[#This Row],[INTEREST]],"")</f>
        <v>330.71133783978416</v>
      </c>
      <c r="I73" s="25">
        <f>IF(PaymentSchedule[[#This Row],[PMT NO]]&lt;&gt;"",PaymentSchedule[[#This Row],[BEGINNING BALANCE]]*(InterestRate/PaymentsPerYear),"")</f>
        <v>1168.1649750420966</v>
      </c>
      <c r="J7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233302.28367057955</v>
      </c>
      <c r="K73" s="25">
        <f>IF(PaymentSchedule[[#This Row],[PMT NO]]&lt;&gt;"",SUM(INDEX(PaymentSchedule[INTEREST],1,1):PaymentSchedule[[#This Row],[INTEREST]]),"")</f>
        <v>70237.109817728619</v>
      </c>
    </row>
    <row r="74" spans="1:11" x14ac:dyDescent="0.2">
      <c r="A74" s="5"/>
      <c r="B74" s="26">
        <f>IF(LoanIsGood,IF(ROW()-ROW(PaymentSchedule[[#Headers],[PMT NO]])&gt;ScheduledNumberOfPayments,"",ROW()-ROW(PaymentSchedule[[#Headers],[PMT NO]])),"")</f>
        <v>59</v>
      </c>
      <c r="C74" s="24">
        <f>IF(PaymentSchedule[[#This Row],[PMT NO]]&lt;&gt;"",EOMONTH(LoanStartDate,ROW(PaymentSchedule[[#This Row],[PMT NO]])-ROW(PaymentSchedule[[#Headers],[PMT NO]])-2)+DAY(LoanStartDate),"")</f>
        <v>47849</v>
      </c>
      <c r="D74" s="25">
        <f>IF(PaymentSchedule[[#This Row],[PMT NO]]&lt;&gt;"",IF(ROW()-ROW(PaymentSchedule[[#Headers],[BEGINNING BALANCE]])=1,LoanAmount,INDEX(PaymentSchedule[ENDING BALANCE],ROW()-ROW(PaymentSchedule[[#Headers],[BEGINNING BALANCE]])-1)),"")</f>
        <v>233302.28367057955</v>
      </c>
      <c r="E74" s="25">
        <f>IF(PaymentSchedule[[#This Row],[PMT NO]]&lt;&gt;"",ScheduledPayment,"")</f>
        <v>1498.8763128818807</v>
      </c>
      <c r="F7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74" s="25">
        <f>IF(PaymentSchedule[[#This Row],[PMT NO]]&lt;&gt;"",PaymentSchedule[[#This Row],[TOTAL PAYMENT]]-PaymentSchedule[[#This Row],[INTEREST]],"")</f>
        <v>332.36489452898286</v>
      </c>
      <c r="I74" s="25">
        <f>IF(PaymentSchedule[[#This Row],[PMT NO]]&lt;&gt;"",PaymentSchedule[[#This Row],[BEGINNING BALANCE]]*(InterestRate/PaymentsPerYear),"")</f>
        <v>1166.5114183528979</v>
      </c>
      <c r="J7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232969.91877605056</v>
      </c>
      <c r="K74" s="25">
        <f>IF(PaymentSchedule[[#This Row],[PMT NO]]&lt;&gt;"",SUM(INDEX(PaymentSchedule[INTEREST],1,1):PaymentSchedule[[#This Row],[INTEREST]]),"")</f>
        <v>71403.621236081512</v>
      </c>
    </row>
    <row r="75" spans="1:11" x14ac:dyDescent="0.2">
      <c r="A75" s="5"/>
      <c r="B75" s="26">
        <f>IF(LoanIsGood,IF(ROW()-ROW(PaymentSchedule[[#Headers],[PMT NO]])&gt;ScheduledNumberOfPayments,"",ROW()-ROW(PaymentSchedule[[#Headers],[PMT NO]])),"")</f>
        <v>60</v>
      </c>
      <c r="C75" s="24">
        <f>IF(PaymentSchedule[[#This Row],[PMT NO]]&lt;&gt;"",EOMONTH(LoanStartDate,ROW(PaymentSchedule[[#This Row],[PMT NO]])-ROW(PaymentSchedule[[#Headers],[PMT NO]])-2)+DAY(LoanStartDate),"")</f>
        <v>47880</v>
      </c>
      <c r="D75" s="25">
        <f>IF(PaymentSchedule[[#This Row],[PMT NO]]&lt;&gt;"",IF(ROW()-ROW(PaymentSchedule[[#Headers],[BEGINNING BALANCE]])=1,LoanAmount,INDEX(PaymentSchedule[ENDING BALANCE],ROW()-ROW(PaymentSchedule[[#Headers],[BEGINNING BALANCE]])-1)),"")</f>
        <v>232969.91877605056</v>
      </c>
      <c r="E75" s="25">
        <f>IF(PaymentSchedule[[#This Row],[PMT NO]]&lt;&gt;"",ScheduledPayment,"")</f>
        <v>1498.8763128818807</v>
      </c>
      <c r="F7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75" s="25">
        <f>IF(PaymentSchedule[[#This Row],[PMT NO]]&lt;&gt;"",PaymentSchedule[[#This Row],[TOTAL PAYMENT]]-PaymentSchedule[[#This Row],[INTEREST]],"")</f>
        <v>334.02671900162795</v>
      </c>
      <c r="I75" s="25">
        <f>IF(PaymentSchedule[[#This Row],[PMT NO]]&lt;&gt;"",PaymentSchedule[[#This Row],[BEGINNING BALANCE]]*(InterestRate/PaymentsPerYear),"")</f>
        <v>1164.8495938802528</v>
      </c>
      <c r="J7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232635.89205704894</v>
      </c>
      <c r="K75" s="25">
        <f>IF(PaymentSchedule[[#This Row],[PMT NO]]&lt;&gt;"",SUM(INDEX(PaymentSchedule[INTEREST],1,1):PaymentSchedule[[#This Row],[INTEREST]]),"")</f>
        <v>72568.470829961763</v>
      </c>
    </row>
    <row r="76" spans="1:11" x14ac:dyDescent="0.2">
      <c r="A76" s="5"/>
      <c r="B76" s="26">
        <f>IF(LoanIsGood,IF(ROW()-ROW(PaymentSchedule[[#Headers],[PMT NO]])&gt;ScheduledNumberOfPayments,"",ROW()-ROW(PaymentSchedule[[#Headers],[PMT NO]])),"")</f>
        <v>61</v>
      </c>
      <c r="C76" s="24">
        <f>IF(PaymentSchedule[[#This Row],[PMT NO]]&lt;&gt;"",EOMONTH(LoanStartDate,ROW(PaymentSchedule[[#This Row],[PMT NO]])-ROW(PaymentSchedule[[#Headers],[PMT NO]])-2)+DAY(LoanStartDate),"")</f>
        <v>47908</v>
      </c>
      <c r="D76" s="25">
        <f>IF(PaymentSchedule[[#This Row],[PMT NO]]&lt;&gt;"",IF(ROW()-ROW(PaymentSchedule[[#Headers],[BEGINNING BALANCE]])=1,LoanAmount,INDEX(PaymentSchedule[ENDING BALANCE],ROW()-ROW(PaymentSchedule[[#Headers],[BEGINNING BALANCE]])-1)),"")</f>
        <v>232635.89205704894</v>
      </c>
      <c r="E76" s="25">
        <f>IF(PaymentSchedule[[#This Row],[PMT NO]]&lt;&gt;"",ScheduledPayment,"")</f>
        <v>1498.8763128818807</v>
      </c>
      <c r="F7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76" s="25">
        <f>IF(PaymentSchedule[[#This Row],[PMT NO]]&lt;&gt;"",PaymentSchedule[[#This Row],[TOTAL PAYMENT]]-PaymentSchedule[[#This Row],[INTEREST]],"")</f>
        <v>335.69685259663606</v>
      </c>
      <c r="I76" s="25">
        <f>IF(PaymentSchedule[[#This Row],[PMT NO]]&lt;&gt;"",PaymentSchedule[[#This Row],[BEGINNING BALANCE]]*(InterestRate/PaymentsPerYear),"")</f>
        <v>1163.1794602852447</v>
      </c>
      <c r="J7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232300.19520445232</v>
      </c>
      <c r="K76" s="25">
        <f>IF(PaymentSchedule[[#This Row],[PMT NO]]&lt;&gt;"",SUM(INDEX(PaymentSchedule[INTEREST],1,1):PaymentSchedule[[#This Row],[INTEREST]]),"")</f>
        <v>73731.650290247009</v>
      </c>
    </row>
    <row r="77" spans="1:11" x14ac:dyDescent="0.2">
      <c r="A77" s="5"/>
      <c r="B77" s="26">
        <f>IF(LoanIsGood,IF(ROW()-ROW(PaymentSchedule[[#Headers],[PMT NO]])&gt;ScheduledNumberOfPayments,"",ROW()-ROW(PaymentSchedule[[#Headers],[PMT NO]])),"")</f>
        <v>62</v>
      </c>
      <c r="C77" s="24">
        <f>IF(PaymentSchedule[[#This Row],[PMT NO]]&lt;&gt;"",EOMONTH(LoanStartDate,ROW(PaymentSchedule[[#This Row],[PMT NO]])-ROW(PaymentSchedule[[#Headers],[PMT NO]])-2)+DAY(LoanStartDate),"")</f>
        <v>47939</v>
      </c>
      <c r="D77" s="25">
        <f>IF(PaymentSchedule[[#This Row],[PMT NO]]&lt;&gt;"",IF(ROW()-ROW(PaymentSchedule[[#Headers],[BEGINNING BALANCE]])=1,LoanAmount,INDEX(PaymentSchedule[ENDING BALANCE],ROW()-ROW(PaymentSchedule[[#Headers],[BEGINNING BALANCE]])-1)),"")</f>
        <v>232300.19520445232</v>
      </c>
      <c r="E77" s="25">
        <f>IF(PaymentSchedule[[#This Row],[PMT NO]]&lt;&gt;"",ScheduledPayment,"")</f>
        <v>1498.8763128818807</v>
      </c>
      <c r="F7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77" s="25">
        <f>IF(PaymentSchedule[[#This Row],[PMT NO]]&lt;&gt;"",PaymentSchedule[[#This Row],[TOTAL PAYMENT]]-PaymentSchedule[[#This Row],[INTEREST]],"")</f>
        <v>337.37533685961898</v>
      </c>
      <c r="I77" s="25">
        <f>IF(PaymentSchedule[[#This Row],[PMT NO]]&lt;&gt;"",PaymentSchedule[[#This Row],[BEGINNING BALANCE]]*(InterestRate/PaymentsPerYear),"")</f>
        <v>1161.5009760222617</v>
      </c>
      <c r="J7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231962.81986759271</v>
      </c>
      <c r="K77" s="25">
        <f>IF(PaymentSchedule[[#This Row],[PMT NO]]&lt;&gt;"",SUM(INDEX(PaymentSchedule[INTEREST],1,1):PaymentSchedule[[#This Row],[INTEREST]]),"")</f>
        <v>74893.151266269269</v>
      </c>
    </row>
    <row r="78" spans="1:11" x14ac:dyDescent="0.2">
      <c r="A78" s="5"/>
      <c r="B78" s="26">
        <f>IF(LoanIsGood,IF(ROW()-ROW(PaymentSchedule[[#Headers],[PMT NO]])&gt;ScheduledNumberOfPayments,"",ROW()-ROW(PaymentSchedule[[#Headers],[PMT NO]])),"")</f>
        <v>63</v>
      </c>
      <c r="C78" s="24">
        <f>IF(PaymentSchedule[[#This Row],[PMT NO]]&lt;&gt;"",EOMONTH(LoanStartDate,ROW(PaymentSchedule[[#This Row],[PMT NO]])-ROW(PaymentSchedule[[#Headers],[PMT NO]])-2)+DAY(LoanStartDate),"")</f>
        <v>47969</v>
      </c>
      <c r="D78" s="25">
        <f>IF(PaymentSchedule[[#This Row],[PMT NO]]&lt;&gt;"",IF(ROW()-ROW(PaymentSchedule[[#Headers],[BEGINNING BALANCE]])=1,LoanAmount,INDEX(PaymentSchedule[ENDING BALANCE],ROW()-ROW(PaymentSchedule[[#Headers],[BEGINNING BALANCE]])-1)),"")</f>
        <v>231962.81986759271</v>
      </c>
      <c r="E78" s="25">
        <f>IF(PaymentSchedule[[#This Row],[PMT NO]]&lt;&gt;"",ScheduledPayment,"")</f>
        <v>1498.8763128818807</v>
      </c>
      <c r="F7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78" s="25">
        <f>IF(PaymentSchedule[[#This Row],[PMT NO]]&lt;&gt;"",PaymentSchedule[[#This Row],[TOTAL PAYMENT]]-PaymentSchedule[[#This Row],[INTEREST]],"")</f>
        <v>339.0622135439171</v>
      </c>
      <c r="I78" s="25">
        <f>IF(PaymentSchedule[[#This Row],[PMT NO]]&lt;&gt;"",PaymentSchedule[[#This Row],[BEGINNING BALANCE]]*(InterestRate/PaymentsPerYear),"")</f>
        <v>1159.8140993379636</v>
      </c>
      <c r="J7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231623.75765404879</v>
      </c>
      <c r="K78" s="25">
        <f>IF(PaymentSchedule[[#This Row],[PMT NO]]&lt;&gt;"",SUM(INDEX(PaymentSchedule[INTEREST],1,1):PaymentSchedule[[#This Row],[INTEREST]]),"")</f>
        <v>76052.965365607233</v>
      </c>
    </row>
    <row r="79" spans="1:11" x14ac:dyDescent="0.2">
      <c r="A79" s="5"/>
      <c r="B79" s="26">
        <f>IF(LoanIsGood,IF(ROW()-ROW(PaymentSchedule[[#Headers],[PMT NO]])&gt;ScheduledNumberOfPayments,"",ROW()-ROW(PaymentSchedule[[#Headers],[PMT NO]])),"")</f>
        <v>64</v>
      </c>
      <c r="C79" s="24">
        <f>IF(PaymentSchedule[[#This Row],[PMT NO]]&lt;&gt;"",EOMONTH(LoanStartDate,ROW(PaymentSchedule[[#This Row],[PMT NO]])-ROW(PaymentSchedule[[#Headers],[PMT NO]])-2)+DAY(LoanStartDate),"")</f>
        <v>48000</v>
      </c>
      <c r="D79" s="25">
        <f>IF(PaymentSchedule[[#This Row],[PMT NO]]&lt;&gt;"",IF(ROW()-ROW(PaymentSchedule[[#Headers],[BEGINNING BALANCE]])=1,LoanAmount,INDEX(PaymentSchedule[ENDING BALANCE],ROW()-ROW(PaymentSchedule[[#Headers],[BEGINNING BALANCE]])-1)),"")</f>
        <v>231623.75765404879</v>
      </c>
      <c r="E79" s="25">
        <f>IF(PaymentSchedule[[#This Row],[PMT NO]]&lt;&gt;"",ScheduledPayment,"")</f>
        <v>1498.8763128818807</v>
      </c>
      <c r="F7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79" s="25">
        <f>IF(PaymentSchedule[[#This Row],[PMT NO]]&lt;&gt;"",PaymentSchedule[[#This Row],[TOTAL PAYMENT]]-PaymentSchedule[[#This Row],[INTEREST]],"")</f>
        <v>340.75752461163665</v>
      </c>
      <c r="I79" s="25">
        <f>IF(PaymentSchedule[[#This Row],[PMT NO]]&lt;&gt;"",PaymentSchedule[[#This Row],[BEGINNING BALANCE]]*(InterestRate/PaymentsPerYear),"")</f>
        <v>1158.1187882702441</v>
      </c>
      <c r="J7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231283.00012943716</v>
      </c>
      <c r="K79" s="25">
        <f>IF(PaymentSchedule[[#This Row],[PMT NO]]&lt;&gt;"",SUM(INDEX(PaymentSchedule[INTEREST],1,1):PaymentSchedule[[#This Row],[INTEREST]]),"")</f>
        <v>77211.084153877484</v>
      </c>
    </row>
    <row r="80" spans="1:11" x14ac:dyDescent="0.2">
      <c r="A80" s="5"/>
      <c r="B80" s="26">
        <f>IF(LoanIsGood,IF(ROW()-ROW(PaymentSchedule[[#Headers],[PMT NO]])&gt;ScheduledNumberOfPayments,"",ROW()-ROW(PaymentSchedule[[#Headers],[PMT NO]])),"")</f>
        <v>65</v>
      </c>
      <c r="C80" s="24">
        <f>IF(PaymentSchedule[[#This Row],[PMT NO]]&lt;&gt;"",EOMONTH(LoanStartDate,ROW(PaymentSchedule[[#This Row],[PMT NO]])-ROW(PaymentSchedule[[#Headers],[PMT NO]])-2)+DAY(LoanStartDate),"")</f>
        <v>48030</v>
      </c>
      <c r="D80" s="25">
        <f>IF(PaymentSchedule[[#This Row],[PMT NO]]&lt;&gt;"",IF(ROW()-ROW(PaymentSchedule[[#Headers],[BEGINNING BALANCE]])=1,LoanAmount,INDEX(PaymentSchedule[ENDING BALANCE],ROW()-ROW(PaymentSchedule[[#Headers],[BEGINNING BALANCE]])-1)),"")</f>
        <v>231283.00012943716</v>
      </c>
      <c r="E80" s="25">
        <f>IF(PaymentSchedule[[#This Row],[PMT NO]]&lt;&gt;"",ScheduledPayment,"")</f>
        <v>1498.8763128818807</v>
      </c>
      <c r="F8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80" s="25">
        <f>IF(PaymentSchedule[[#This Row],[PMT NO]]&lt;&gt;"",PaymentSchedule[[#This Row],[TOTAL PAYMENT]]-PaymentSchedule[[#This Row],[INTEREST]],"")</f>
        <v>342.46131223469479</v>
      </c>
      <c r="I80" s="25">
        <f>IF(PaymentSchedule[[#This Row],[PMT NO]]&lt;&gt;"",PaymentSchedule[[#This Row],[BEGINNING BALANCE]]*(InterestRate/PaymentsPerYear),"")</f>
        <v>1156.4150006471859</v>
      </c>
      <c r="J8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230940.53881720247</v>
      </c>
      <c r="K80" s="25">
        <f>IF(PaymentSchedule[[#This Row],[PMT NO]]&lt;&gt;"",SUM(INDEX(PaymentSchedule[INTEREST],1,1):PaymentSchedule[[#This Row],[INTEREST]]),"")</f>
        <v>78367.499154524674</v>
      </c>
    </row>
    <row r="81" spans="1:11" x14ac:dyDescent="0.2">
      <c r="A81" s="5"/>
      <c r="B81" s="26">
        <f>IF(LoanIsGood,IF(ROW()-ROW(PaymentSchedule[[#Headers],[PMT NO]])&gt;ScheduledNumberOfPayments,"",ROW()-ROW(PaymentSchedule[[#Headers],[PMT NO]])),"")</f>
        <v>66</v>
      </c>
      <c r="C81" s="24">
        <f>IF(PaymentSchedule[[#This Row],[PMT NO]]&lt;&gt;"",EOMONTH(LoanStartDate,ROW(PaymentSchedule[[#This Row],[PMT NO]])-ROW(PaymentSchedule[[#Headers],[PMT NO]])-2)+DAY(LoanStartDate),"")</f>
        <v>48061</v>
      </c>
      <c r="D81" s="25">
        <f>IF(PaymentSchedule[[#This Row],[PMT NO]]&lt;&gt;"",IF(ROW()-ROW(PaymentSchedule[[#Headers],[BEGINNING BALANCE]])=1,LoanAmount,INDEX(PaymentSchedule[ENDING BALANCE],ROW()-ROW(PaymentSchedule[[#Headers],[BEGINNING BALANCE]])-1)),"")</f>
        <v>230940.53881720247</v>
      </c>
      <c r="E81" s="25">
        <f>IF(PaymentSchedule[[#This Row],[PMT NO]]&lt;&gt;"",ScheduledPayment,"")</f>
        <v>1498.8763128818807</v>
      </c>
      <c r="F8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81" s="25">
        <f>IF(PaymentSchedule[[#This Row],[PMT NO]]&lt;&gt;"",PaymentSchedule[[#This Row],[TOTAL PAYMENT]]-PaymentSchedule[[#This Row],[INTEREST]],"")</f>
        <v>344.17361879586838</v>
      </c>
      <c r="I81" s="25">
        <f>IF(PaymentSchedule[[#This Row],[PMT NO]]&lt;&gt;"",PaymentSchedule[[#This Row],[BEGINNING BALANCE]]*(InterestRate/PaymentsPerYear),"")</f>
        <v>1154.7026940860123</v>
      </c>
      <c r="J8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230596.36519840659</v>
      </c>
      <c r="K81" s="25">
        <f>IF(PaymentSchedule[[#This Row],[PMT NO]]&lt;&gt;"",SUM(INDEX(PaymentSchedule[INTEREST],1,1):PaymentSchedule[[#This Row],[INTEREST]]),"")</f>
        <v>79522.201848610683</v>
      </c>
    </row>
    <row r="82" spans="1:11" x14ac:dyDescent="0.2">
      <c r="A82" s="5"/>
      <c r="B82" s="26">
        <f>IF(LoanIsGood,IF(ROW()-ROW(PaymentSchedule[[#Headers],[PMT NO]])&gt;ScheduledNumberOfPayments,"",ROW()-ROW(PaymentSchedule[[#Headers],[PMT NO]])),"")</f>
        <v>67</v>
      </c>
      <c r="C82" s="24">
        <f>IF(PaymentSchedule[[#This Row],[PMT NO]]&lt;&gt;"",EOMONTH(LoanStartDate,ROW(PaymentSchedule[[#This Row],[PMT NO]])-ROW(PaymentSchedule[[#Headers],[PMT NO]])-2)+DAY(LoanStartDate),"")</f>
        <v>48092</v>
      </c>
      <c r="D82" s="25">
        <f>IF(PaymentSchedule[[#This Row],[PMT NO]]&lt;&gt;"",IF(ROW()-ROW(PaymentSchedule[[#Headers],[BEGINNING BALANCE]])=1,LoanAmount,INDEX(PaymentSchedule[ENDING BALANCE],ROW()-ROW(PaymentSchedule[[#Headers],[BEGINNING BALANCE]])-1)),"")</f>
        <v>230596.36519840659</v>
      </c>
      <c r="E82" s="25">
        <f>IF(PaymentSchedule[[#This Row],[PMT NO]]&lt;&gt;"",ScheduledPayment,"")</f>
        <v>1498.8763128818807</v>
      </c>
      <c r="F8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82" s="25">
        <f>IF(PaymentSchedule[[#This Row],[PMT NO]]&lt;&gt;"",PaymentSchedule[[#This Row],[TOTAL PAYMENT]]-PaymentSchedule[[#This Row],[INTEREST]],"")</f>
        <v>345.89448688984771</v>
      </c>
      <c r="I82" s="25">
        <f>IF(PaymentSchedule[[#This Row],[PMT NO]]&lt;&gt;"",PaymentSchedule[[#This Row],[BEGINNING BALANCE]]*(InterestRate/PaymentsPerYear),"")</f>
        <v>1152.981825992033</v>
      </c>
      <c r="J8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230250.47071151674</v>
      </c>
      <c r="K82" s="25">
        <f>IF(PaymentSchedule[[#This Row],[PMT NO]]&lt;&gt;"",SUM(INDEX(PaymentSchedule[INTEREST],1,1):PaymentSchedule[[#This Row],[INTEREST]]),"")</f>
        <v>80675.183674602711</v>
      </c>
    </row>
    <row r="83" spans="1:11" x14ac:dyDescent="0.2">
      <c r="A83" s="5"/>
      <c r="B83" s="26">
        <f>IF(LoanIsGood,IF(ROW()-ROW(PaymentSchedule[[#Headers],[PMT NO]])&gt;ScheduledNumberOfPayments,"",ROW()-ROW(PaymentSchedule[[#Headers],[PMT NO]])),"")</f>
        <v>68</v>
      </c>
      <c r="C83" s="24">
        <f>IF(PaymentSchedule[[#This Row],[PMT NO]]&lt;&gt;"",EOMONTH(LoanStartDate,ROW(PaymentSchedule[[#This Row],[PMT NO]])-ROW(PaymentSchedule[[#Headers],[PMT NO]])-2)+DAY(LoanStartDate),"")</f>
        <v>48122</v>
      </c>
      <c r="D83" s="25">
        <f>IF(PaymentSchedule[[#This Row],[PMT NO]]&lt;&gt;"",IF(ROW()-ROW(PaymentSchedule[[#Headers],[BEGINNING BALANCE]])=1,LoanAmount,INDEX(PaymentSchedule[ENDING BALANCE],ROW()-ROW(PaymentSchedule[[#Headers],[BEGINNING BALANCE]])-1)),"")</f>
        <v>230250.47071151674</v>
      </c>
      <c r="E83" s="25">
        <f>IF(PaymentSchedule[[#This Row],[PMT NO]]&lt;&gt;"",ScheduledPayment,"")</f>
        <v>1498.8763128818807</v>
      </c>
      <c r="F8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83" s="25">
        <f>IF(PaymentSchedule[[#This Row],[PMT NO]]&lt;&gt;"",PaymentSchedule[[#This Row],[TOTAL PAYMENT]]-PaymentSchedule[[#This Row],[INTEREST]],"")</f>
        <v>347.62395932429695</v>
      </c>
      <c r="I83" s="25">
        <f>IF(PaymentSchedule[[#This Row],[PMT NO]]&lt;&gt;"",PaymentSchedule[[#This Row],[BEGINNING BALANCE]]*(InterestRate/PaymentsPerYear),"")</f>
        <v>1151.2523535575838</v>
      </c>
      <c r="J8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229902.84675219245</v>
      </c>
      <c r="K83" s="25">
        <f>IF(PaymentSchedule[[#This Row],[PMT NO]]&lt;&gt;"",SUM(INDEX(PaymentSchedule[INTEREST],1,1):PaymentSchedule[[#This Row],[INTEREST]]),"")</f>
        <v>81826.4360281603</v>
      </c>
    </row>
    <row r="84" spans="1:11" x14ac:dyDescent="0.2">
      <c r="A84" s="5"/>
      <c r="B84" s="26">
        <f>IF(LoanIsGood,IF(ROW()-ROW(PaymentSchedule[[#Headers],[PMT NO]])&gt;ScheduledNumberOfPayments,"",ROW()-ROW(PaymentSchedule[[#Headers],[PMT NO]])),"")</f>
        <v>69</v>
      </c>
      <c r="C84" s="24">
        <f>IF(PaymentSchedule[[#This Row],[PMT NO]]&lt;&gt;"",EOMONTH(LoanStartDate,ROW(PaymentSchedule[[#This Row],[PMT NO]])-ROW(PaymentSchedule[[#Headers],[PMT NO]])-2)+DAY(LoanStartDate),"")</f>
        <v>48153</v>
      </c>
      <c r="D84" s="25">
        <f>IF(PaymentSchedule[[#This Row],[PMT NO]]&lt;&gt;"",IF(ROW()-ROW(PaymentSchedule[[#Headers],[BEGINNING BALANCE]])=1,LoanAmount,INDEX(PaymentSchedule[ENDING BALANCE],ROW()-ROW(PaymentSchedule[[#Headers],[BEGINNING BALANCE]])-1)),"")</f>
        <v>229902.84675219245</v>
      </c>
      <c r="E84" s="25">
        <f>IF(PaymentSchedule[[#This Row],[PMT NO]]&lt;&gt;"",ScheduledPayment,"")</f>
        <v>1498.8763128818807</v>
      </c>
      <c r="F8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84" s="25">
        <f>IF(PaymentSchedule[[#This Row],[PMT NO]]&lt;&gt;"",PaymentSchedule[[#This Row],[TOTAL PAYMENT]]-PaymentSchedule[[#This Row],[INTEREST]],"")</f>
        <v>349.36207912091845</v>
      </c>
      <c r="I84" s="25">
        <f>IF(PaymentSchedule[[#This Row],[PMT NO]]&lt;&gt;"",PaymentSchedule[[#This Row],[BEGINNING BALANCE]]*(InterestRate/PaymentsPerYear),"")</f>
        <v>1149.5142337609623</v>
      </c>
      <c r="J8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229553.48467307154</v>
      </c>
      <c r="K84" s="25">
        <f>IF(PaymentSchedule[[#This Row],[PMT NO]]&lt;&gt;"",SUM(INDEX(PaymentSchedule[INTEREST],1,1):PaymentSchedule[[#This Row],[INTEREST]]),"")</f>
        <v>82975.950261921258</v>
      </c>
    </row>
    <row r="85" spans="1:11" x14ac:dyDescent="0.2">
      <c r="A85" s="5"/>
      <c r="B85" s="26">
        <f>IF(LoanIsGood,IF(ROW()-ROW(PaymentSchedule[[#Headers],[PMT NO]])&gt;ScheduledNumberOfPayments,"",ROW()-ROW(PaymentSchedule[[#Headers],[PMT NO]])),"")</f>
        <v>70</v>
      </c>
      <c r="C85" s="24">
        <f>IF(PaymentSchedule[[#This Row],[PMT NO]]&lt;&gt;"",EOMONTH(LoanStartDate,ROW(PaymentSchedule[[#This Row],[PMT NO]])-ROW(PaymentSchedule[[#Headers],[PMT NO]])-2)+DAY(LoanStartDate),"")</f>
        <v>48183</v>
      </c>
      <c r="D85" s="25">
        <f>IF(PaymentSchedule[[#This Row],[PMT NO]]&lt;&gt;"",IF(ROW()-ROW(PaymentSchedule[[#Headers],[BEGINNING BALANCE]])=1,LoanAmount,INDEX(PaymentSchedule[ENDING BALANCE],ROW()-ROW(PaymentSchedule[[#Headers],[BEGINNING BALANCE]])-1)),"")</f>
        <v>229553.48467307154</v>
      </c>
      <c r="E85" s="25">
        <f>IF(PaymentSchedule[[#This Row],[PMT NO]]&lt;&gt;"",ScheduledPayment,"")</f>
        <v>1498.8763128818807</v>
      </c>
      <c r="F8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85" s="25">
        <f>IF(PaymentSchedule[[#This Row],[PMT NO]]&lt;&gt;"",PaymentSchedule[[#This Row],[TOTAL PAYMENT]]-PaymentSchedule[[#This Row],[INTEREST]],"")</f>
        <v>351.10888951652305</v>
      </c>
      <c r="I85" s="25">
        <f>IF(PaymentSchedule[[#This Row],[PMT NO]]&lt;&gt;"",PaymentSchedule[[#This Row],[BEGINNING BALANCE]]*(InterestRate/PaymentsPerYear),"")</f>
        <v>1147.7674233653577</v>
      </c>
      <c r="J8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229202.37578355501</v>
      </c>
      <c r="K85" s="25">
        <f>IF(PaymentSchedule[[#This Row],[PMT NO]]&lt;&gt;"",SUM(INDEX(PaymentSchedule[INTEREST],1,1):PaymentSchedule[[#This Row],[INTEREST]]),"")</f>
        <v>84123.717685286611</v>
      </c>
    </row>
    <row r="86" spans="1:11" x14ac:dyDescent="0.2">
      <c r="A86" s="5"/>
      <c r="B86" s="26">
        <f>IF(LoanIsGood,IF(ROW()-ROW(PaymentSchedule[[#Headers],[PMT NO]])&gt;ScheduledNumberOfPayments,"",ROW()-ROW(PaymentSchedule[[#Headers],[PMT NO]])),"")</f>
        <v>71</v>
      </c>
      <c r="C86" s="24">
        <f>IF(PaymentSchedule[[#This Row],[PMT NO]]&lt;&gt;"",EOMONTH(LoanStartDate,ROW(PaymentSchedule[[#This Row],[PMT NO]])-ROW(PaymentSchedule[[#Headers],[PMT NO]])-2)+DAY(LoanStartDate),"")</f>
        <v>48214</v>
      </c>
      <c r="D86" s="25">
        <f>IF(PaymentSchedule[[#This Row],[PMT NO]]&lt;&gt;"",IF(ROW()-ROW(PaymentSchedule[[#Headers],[BEGINNING BALANCE]])=1,LoanAmount,INDEX(PaymentSchedule[ENDING BALANCE],ROW()-ROW(PaymentSchedule[[#Headers],[BEGINNING BALANCE]])-1)),"")</f>
        <v>229202.37578355501</v>
      </c>
      <c r="E86" s="25">
        <f>IF(PaymentSchedule[[#This Row],[PMT NO]]&lt;&gt;"",ScheduledPayment,"")</f>
        <v>1498.8763128818807</v>
      </c>
      <c r="F8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86" s="25">
        <f>IF(PaymentSchedule[[#This Row],[PMT NO]]&lt;&gt;"",PaymentSchedule[[#This Row],[TOTAL PAYMENT]]-PaymentSchedule[[#This Row],[INTEREST]],"")</f>
        <v>352.86443396410573</v>
      </c>
      <c r="I86" s="25">
        <f>IF(PaymentSchedule[[#This Row],[PMT NO]]&lt;&gt;"",PaymentSchedule[[#This Row],[BEGINNING BALANCE]]*(InterestRate/PaymentsPerYear),"")</f>
        <v>1146.011878917775</v>
      </c>
      <c r="J8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228849.5113495909</v>
      </c>
      <c r="K86" s="25">
        <f>IF(PaymentSchedule[[#This Row],[PMT NO]]&lt;&gt;"",SUM(INDEX(PaymentSchedule[INTEREST],1,1):PaymentSchedule[[#This Row],[INTEREST]]),"")</f>
        <v>85269.72956420439</v>
      </c>
    </row>
    <row r="87" spans="1:11" x14ac:dyDescent="0.2">
      <c r="A87" s="5"/>
      <c r="B87" s="26">
        <f>IF(LoanIsGood,IF(ROW()-ROW(PaymentSchedule[[#Headers],[PMT NO]])&gt;ScheduledNumberOfPayments,"",ROW()-ROW(PaymentSchedule[[#Headers],[PMT NO]])),"")</f>
        <v>72</v>
      </c>
      <c r="C87" s="24">
        <f>IF(PaymentSchedule[[#This Row],[PMT NO]]&lt;&gt;"",EOMONTH(LoanStartDate,ROW(PaymentSchedule[[#This Row],[PMT NO]])-ROW(PaymentSchedule[[#Headers],[PMT NO]])-2)+DAY(LoanStartDate),"")</f>
        <v>48245</v>
      </c>
      <c r="D87" s="25">
        <f>IF(PaymentSchedule[[#This Row],[PMT NO]]&lt;&gt;"",IF(ROW()-ROW(PaymentSchedule[[#Headers],[BEGINNING BALANCE]])=1,LoanAmount,INDEX(PaymentSchedule[ENDING BALANCE],ROW()-ROW(PaymentSchedule[[#Headers],[BEGINNING BALANCE]])-1)),"")</f>
        <v>228849.5113495909</v>
      </c>
      <c r="E87" s="25">
        <f>IF(PaymentSchedule[[#This Row],[PMT NO]]&lt;&gt;"",ScheduledPayment,"")</f>
        <v>1498.8763128818807</v>
      </c>
      <c r="F8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87" s="25">
        <f>IF(PaymentSchedule[[#This Row],[PMT NO]]&lt;&gt;"",PaymentSchedule[[#This Row],[TOTAL PAYMENT]]-PaymentSchedule[[#This Row],[INTEREST]],"")</f>
        <v>354.62875613392612</v>
      </c>
      <c r="I87" s="25">
        <f>IF(PaymentSchedule[[#This Row],[PMT NO]]&lt;&gt;"",PaymentSchedule[[#This Row],[BEGINNING BALANCE]]*(InterestRate/PaymentsPerYear),"")</f>
        <v>1144.2475567479546</v>
      </c>
      <c r="J8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228494.88259345698</v>
      </c>
      <c r="K87" s="25">
        <f>IF(PaymentSchedule[[#This Row],[PMT NO]]&lt;&gt;"",SUM(INDEX(PaymentSchedule[INTEREST],1,1):PaymentSchedule[[#This Row],[INTEREST]]),"")</f>
        <v>86413.977120952346</v>
      </c>
    </row>
    <row r="88" spans="1:11" x14ac:dyDescent="0.2">
      <c r="A88" s="5"/>
      <c r="B88" s="26">
        <f>IF(LoanIsGood,IF(ROW()-ROW(PaymentSchedule[[#Headers],[PMT NO]])&gt;ScheduledNumberOfPayments,"",ROW()-ROW(PaymentSchedule[[#Headers],[PMT NO]])),"")</f>
        <v>73</v>
      </c>
      <c r="C88" s="24">
        <f>IF(PaymentSchedule[[#This Row],[PMT NO]]&lt;&gt;"",EOMONTH(LoanStartDate,ROW(PaymentSchedule[[#This Row],[PMT NO]])-ROW(PaymentSchedule[[#Headers],[PMT NO]])-2)+DAY(LoanStartDate),"")</f>
        <v>48274</v>
      </c>
      <c r="D88" s="25">
        <f>IF(PaymentSchedule[[#This Row],[PMT NO]]&lt;&gt;"",IF(ROW()-ROW(PaymentSchedule[[#Headers],[BEGINNING BALANCE]])=1,LoanAmount,INDEX(PaymentSchedule[ENDING BALANCE],ROW()-ROW(PaymentSchedule[[#Headers],[BEGINNING BALANCE]])-1)),"")</f>
        <v>228494.88259345698</v>
      </c>
      <c r="E88" s="25">
        <f>IF(PaymentSchedule[[#This Row],[PMT NO]]&lt;&gt;"",ScheduledPayment,"")</f>
        <v>1498.8763128818807</v>
      </c>
      <c r="F8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88" s="25">
        <f>IF(PaymentSchedule[[#This Row],[PMT NO]]&lt;&gt;"",PaymentSchedule[[#This Row],[TOTAL PAYMENT]]-PaymentSchedule[[#This Row],[INTEREST]],"")</f>
        <v>356.40189991459579</v>
      </c>
      <c r="I88" s="25">
        <f>IF(PaymentSchedule[[#This Row],[PMT NO]]&lt;&gt;"",PaymentSchedule[[#This Row],[BEGINNING BALANCE]]*(InterestRate/PaymentsPerYear),"")</f>
        <v>1142.4744129672849</v>
      </c>
      <c r="J8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228138.48069354237</v>
      </c>
      <c r="K88" s="25">
        <f>IF(PaymentSchedule[[#This Row],[PMT NO]]&lt;&gt;"",SUM(INDEX(PaymentSchedule[INTEREST],1,1):PaymentSchedule[[#This Row],[INTEREST]]),"")</f>
        <v>87556.451533919637</v>
      </c>
    </row>
    <row r="89" spans="1:11" x14ac:dyDescent="0.2">
      <c r="A89" s="5"/>
      <c r="B89" s="26">
        <f>IF(LoanIsGood,IF(ROW()-ROW(PaymentSchedule[[#Headers],[PMT NO]])&gt;ScheduledNumberOfPayments,"",ROW()-ROW(PaymentSchedule[[#Headers],[PMT NO]])),"")</f>
        <v>74</v>
      </c>
      <c r="C89" s="24">
        <f>IF(PaymentSchedule[[#This Row],[PMT NO]]&lt;&gt;"",EOMONTH(LoanStartDate,ROW(PaymentSchedule[[#This Row],[PMT NO]])-ROW(PaymentSchedule[[#Headers],[PMT NO]])-2)+DAY(LoanStartDate),"")</f>
        <v>48305</v>
      </c>
      <c r="D89" s="25">
        <f>IF(PaymentSchedule[[#This Row],[PMT NO]]&lt;&gt;"",IF(ROW()-ROW(PaymentSchedule[[#Headers],[BEGINNING BALANCE]])=1,LoanAmount,INDEX(PaymentSchedule[ENDING BALANCE],ROW()-ROW(PaymentSchedule[[#Headers],[BEGINNING BALANCE]])-1)),"")</f>
        <v>228138.48069354237</v>
      </c>
      <c r="E89" s="25">
        <f>IF(PaymentSchedule[[#This Row],[PMT NO]]&lt;&gt;"",ScheduledPayment,"")</f>
        <v>1498.8763128818807</v>
      </c>
      <c r="F8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89" s="25">
        <f>IF(PaymentSchedule[[#This Row],[PMT NO]]&lt;&gt;"",PaymentSchedule[[#This Row],[TOTAL PAYMENT]]-PaymentSchedule[[#This Row],[INTEREST]],"")</f>
        <v>358.18390941416874</v>
      </c>
      <c r="I89" s="25">
        <f>IF(PaymentSchedule[[#This Row],[PMT NO]]&lt;&gt;"",PaymentSchedule[[#This Row],[BEGINNING BALANCE]]*(InterestRate/PaymentsPerYear),"")</f>
        <v>1140.692403467712</v>
      </c>
      <c r="J8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227780.29678412821</v>
      </c>
      <c r="K89" s="25">
        <f>IF(PaymentSchedule[[#This Row],[PMT NO]]&lt;&gt;"",SUM(INDEX(PaymentSchedule[INTEREST],1,1):PaymentSchedule[[#This Row],[INTEREST]]),"")</f>
        <v>88697.143937387344</v>
      </c>
    </row>
    <row r="90" spans="1:11" x14ac:dyDescent="0.2">
      <c r="A90" s="5"/>
      <c r="B90" s="26">
        <f>IF(LoanIsGood,IF(ROW()-ROW(PaymentSchedule[[#Headers],[PMT NO]])&gt;ScheduledNumberOfPayments,"",ROW()-ROW(PaymentSchedule[[#Headers],[PMT NO]])),"")</f>
        <v>75</v>
      </c>
      <c r="C90" s="24">
        <f>IF(PaymentSchedule[[#This Row],[PMT NO]]&lt;&gt;"",EOMONTH(LoanStartDate,ROW(PaymentSchedule[[#This Row],[PMT NO]])-ROW(PaymentSchedule[[#Headers],[PMT NO]])-2)+DAY(LoanStartDate),"")</f>
        <v>48335</v>
      </c>
      <c r="D90" s="25">
        <f>IF(PaymentSchedule[[#This Row],[PMT NO]]&lt;&gt;"",IF(ROW()-ROW(PaymentSchedule[[#Headers],[BEGINNING BALANCE]])=1,LoanAmount,INDEX(PaymentSchedule[ENDING BALANCE],ROW()-ROW(PaymentSchedule[[#Headers],[BEGINNING BALANCE]])-1)),"")</f>
        <v>227780.29678412821</v>
      </c>
      <c r="E90" s="25">
        <f>IF(PaymentSchedule[[#This Row],[PMT NO]]&lt;&gt;"",ScheduledPayment,"")</f>
        <v>1498.8763128818807</v>
      </c>
      <c r="F9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90" s="25">
        <f>IF(PaymentSchedule[[#This Row],[PMT NO]]&lt;&gt;"",PaymentSchedule[[#This Row],[TOTAL PAYMENT]]-PaymentSchedule[[#This Row],[INTEREST]],"")</f>
        <v>359.97482896123961</v>
      </c>
      <c r="I90" s="25">
        <f>IF(PaymentSchedule[[#This Row],[PMT NO]]&lt;&gt;"",PaymentSchedule[[#This Row],[BEGINNING BALANCE]]*(InterestRate/PaymentsPerYear),"")</f>
        <v>1138.9014839206411</v>
      </c>
      <c r="J9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227420.32195516696</v>
      </c>
      <c r="K90" s="25">
        <f>IF(PaymentSchedule[[#This Row],[PMT NO]]&lt;&gt;"",SUM(INDEX(PaymentSchedule[INTEREST],1,1):PaymentSchedule[[#This Row],[INTEREST]]),"")</f>
        <v>89836.045421307979</v>
      </c>
    </row>
    <row r="91" spans="1:11" x14ac:dyDescent="0.2">
      <c r="A91" s="5"/>
      <c r="B91" s="26">
        <f>IF(LoanIsGood,IF(ROW()-ROW(PaymentSchedule[[#Headers],[PMT NO]])&gt;ScheduledNumberOfPayments,"",ROW()-ROW(PaymentSchedule[[#Headers],[PMT NO]])),"")</f>
        <v>76</v>
      </c>
      <c r="C91" s="24">
        <f>IF(PaymentSchedule[[#This Row],[PMT NO]]&lt;&gt;"",EOMONTH(LoanStartDate,ROW(PaymentSchedule[[#This Row],[PMT NO]])-ROW(PaymentSchedule[[#Headers],[PMT NO]])-2)+DAY(LoanStartDate),"")</f>
        <v>48366</v>
      </c>
      <c r="D91" s="25">
        <f>IF(PaymentSchedule[[#This Row],[PMT NO]]&lt;&gt;"",IF(ROW()-ROW(PaymentSchedule[[#Headers],[BEGINNING BALANCE]])=1,LoanAmount,INDEX(PaymentSchedule[ENDING BALANCE],ROW()-ROW(PaymentSchedule[[#Headers],[BEGINNING BALANCE]])-1)),"")</f>
        <v>227420.32195516696</v>
      </c>
      <c r="E91" s="25">
        <f>IF(PaymentSchedule[[#This Row],[PMT NO]]&lt;&gt;"",ScheduledPayment,"")</f>
        <v>1498.8763128818807</v>
      </c>
      <c r="F9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91" s="25">
        <f>IF(PaymentSchedule[[#This Row],[PMT NO]]&lt;&gt;"",PaymentSchedule[[#This Row],[TOTAL PAYMENT]]-PaymentSchedule[[#This Row],[INTEREST]],"")</f>
        <v>361.77470310604599</v>
      </c>
      <c r="I91" s="25">
        <f>IF(PaymentSchedule[[#This Row],[PMT NO]]&lt;&gt;"",PaymentSchedule[[#This Row],[BEGINNING BALANCE]]*(InterestRate/PaymentsPerYear),"")</f>
        <v>1137.1016097758347</v>
      </c>
      <c r="J9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227058.5472520609</v>
      </c>
      <c r="K91" s="25">
        <f>IF(PaymentSchedule[[#This Row],[PMT NO]]&lt;&gt;"",SUM(INDEX(PaymentSchedule[INTEREST],1,1):PaymentSchedule[[#This Row],[INTEREST]]),"")</f>
        <v>90973.147031083819</v>
      </c>
    </row>
    <row r="92" spans="1:11" x14ac:dyDescent="0.2">
      <c r="A92" s="5"/>
      <c r="B92" s="26">
        <f>IF(LoanIsGood,IF(ROW()-ROW(PaymentSchedule[[#Headers],[PMT NO]])&gt;ScheduledNumberOfPayments,"",ROW()-ROW(PaymentSchedule[[#Headers],[PMT NO]])),"")</f>
        <v>77</v>
      </c>
      <c r="C92" s="24">
        <f>IF(PaymentSchedule[[#This Row],[PMT NO]]&lt;&gt;"",EOMONTH(LoanStartDate,ROW(PaymentSchedule[[#This Row],[PMT NO]])-ROW(PaymentSchedule[[#Headers],[PMT NO]])-2)+DAY(LoanStartDate),"")</f>
        <v>48396</v>
      </c>
      <c r="D92" s="25">
        <f>IF(PaymentSchedule[[#This Row],[PMT NO]]&lt;&gt;"",IF(ROW()-ROW(PaymentSchedule[[#Headers],[BEGINNING BALANCE]])=1,LoanAmount,INDEX(PaymentSchedule[ENDING BALANCE],ROW()-ROW(PaymentSchedule[[#Headers],[BEGINNING BALANCE]])-1)),"")</f>
        <v>227058.5472520609</v>
      </c>
      <c r="E92" s="25">
        <f>IF(PaymentSchedule[[#This Row],[PMT NO]]&lt;&gt;"",ScheduledPayment,"")</f>
        <v>1498.8763128818807</v>
      </c>
      <c r="F9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92" s="25">
        <f>IF(PaymentSchedule[[#This Row],[PMT NO]]&lt;&gt;"",PaymentSchedule[[#This Row],[TOTAL PAYMENT]]-PaymentSchedule[[#This Row],[INTEREST]],"")</f>
        <v>363.58357662157619</v>
      </c>
      <c r="I92" s="25">
        <f>IF(PaymentSchedule[[#This Row],[PMT NO]]&lt;&gt;"",PaymentSchedule[[#This Row],[BEGINNING BALANCE]]*(InterestRate/PaymentsPerYear),"")</f>
        <v>1135.2927362603045</v>
      </c>
      <c r="J9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226694.96367543933</v>
      </c>
      <c r="K92" s="25">
        <f>IF(PaymentSchedule[[#This Row],[PMT NO]]&lt;&gt;"",SUM(INDEX(PaymentSchedule[INTEREST],1,1):PaymentSchedule[[#This Row],[INTEREST]]),"")</f>
        <v>92108.439767344127</v>
      </c>
    </row>
    <row r="93" spans="1:11" x14ac:dyDescent="0.2">
      <c r="A93" s="5"/>
      <c r="B93" s="26">
        <f>IF(LoanIsGood,IF(ROW()-ROW(PaymentSchedule[[#Headers],[PMT NO]])&gt;ScheduledNumberOfPayments,"",ROW()-ROW(PaymentSchedule[[#Headers],[PMT NO]])),"")</f>
        <v>78</v>
      </c>
      <c r="C93" s="24">
        <f>IF(PaymentSchedule[[#This Row],[PMT NO]]&lt;&gt;"",EOMONTH(LoanStartDate,ROW(PaymentSchedule[[#This Row],[PMT NO]])-ROW(PaymentSchedule[[#Headers],[PMT NO]])-2)+DAY(LoanStartDate),"")</f>
        <v>48427</v>
      </c>
      <c r="D93" s="25">
        <f>IF(PaymentSchedule[[#This Row],[PMT NO]]&lt;&gt;"",IF(ROW()-ROW(PaymentSchedule[[#Headers],[BEGINNING BALANCE]])=1,LoanAmount,INDEX(PaymentSchedule[ENDING BALANCE],ROW()-ROW(PaymentSchedule[[#Headers],[BEGINNING BALANCE]])-1)),"")</f>
        <v>226694.96367543933</v>
      </c>
      <c r="E93" s="25">
        <f>IF(PaymentSchedule[[#This Row],[PMT NO]]&lt;&gt;"",ScheduledPayment,"")</f>
        <v>1498.8763128818807</v>
      </c>
      <c r="F9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93" s="25">
        <f>IF(PaymentSchedule[[#This Row],[PMT NO]]&lt;&gt;"",PaymentSchedule[[#This Row],[TOTAL PAYMENT]]-PaymentSchedule[[#This Row],[INTEREST]],"")</f>
        <v>365.40149450468402</v>
      </c>
      <c r="I93" s="25">
        <f>IF(PaymentSchedule[[#This Row],[PMT NO]]&lt;&gt;"",PaymentSchedule[[#This Row],[BEGINNING BALANCE]]*(InterestRate/PaymentsPerYear),"")</f>
        <v>1133.4748183771967</v>
      </c>
      <c r="J9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226329.56218093465</v>
      </c>
      <c r="K93" s="25">
        <f>IF(PaymentSchedule[[#This Row],[PMT NO]]&lt;&gt;"",SUM(INDEX(PaymentSchedule[INTEREST],1,1):PaymentSchedule[[#This Row],[INTEREST]]),"")</f>
        <v>93241.91458572133</v>
      </c>
    </row>
    <row r="94" spans="1:11" x14ac:dyDescent="0.2">
      <c r="A94" s="5"/>
      <c r="B94" s="26">
        <f>IF(LoanIsGood,IF(ROW()-ROW(PaymentSchedule[[#Headers],[PMT NO]])&gt;ScheduledNumberOfPayments,"",ROW()-ROW(PaymentSchedule[[#Headers],[PMT NO]])),"")</f>
        <v>79</v>
      </c>
      <c r="C94" s="24">
        <f>IF(PaymentSchedule[[#This Row],[PMT NO]]&lt;&gt;"",EOMONTH(LoanStartDate,ROW(PaymentSchedule[[#This Row],[PMT NO]])-ROW(PaymentSchedule[[#Headers],[PMT NO]])-2)+DAY(LoanStartDate),"")</f>
        <v>48458</v>
      </c>
      <c r="D94" s="25">
        <f>IF(PaymentSchedule[[#This Row],[PMT NO]]&lt;&gt;"",IF(ROW()-ROW(PaymentSchedule[[#Headers],[BEGINNING BALANCE]])=1,LoanAmount,INDEX(PaymentSchedule[ENDING BALANCE],ROW()-ROW(PaymentSchedule[[#Headers],[BEGINNING BALANCE]])-1)),"")</f>
        <v>226329.56218093465</v>
      </c>
      <c r="E94" s="25">
        <f>IF(PaymentSchedule[[#This Row],[PMT NO]]&lt;&gt;"",ScheduledPayment,"")</f>
        <v>1498.8763128818807</v>
      </c>
      <c r="F9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94" s="25">
        <f>IF(PaymentSchedule[[#This Row],[PMT NO]]&lt;&gt;"",PaymentSchedule[[#This Row],[TOTAL PAYMENT]]-PaymentSchedule[[#This Row],[INTEREST]],"")</f>
        <v>367.22850197720754</v>
      </c>
      <c r="I94" s="25">
        <f>IF(PaymentSchedule[[#This Row],[PMT NO]]&lt;&gt;"",PaymentSchedule[[#This Row],[BEGINNING BALANCE]]*(InterestRate/PaymentsPerYear),"")</f>
        <v>1131.6478109046732</v>
      </c>
      <c r="J9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225962.33367895745</v>
      </c>
      <c r="K94" s="25">
        <f>IF(PaymentSchedule[[#This Row],[PMT NO]]&lt;&gt;"",SUM(INDEX(PaymentSchedule[INTEREST],1,1):PaymentSchedule[[#This Row],[INTEREST]]),"")</f>
        <v>94373.562396626003</v>
      </c>
    </row>
    <row r="95" spans="1:11" x14ac:dyDescent="0.2">
      <c r="A95" s="5"/>
      <c r="B95" s="26">
        <f>IF(LoanIsGood,IF(ROW()-ROW(PaymentSchedule[[#Headers],[PMT NO]])&gt;ScheduledNumberOfPayments,"",ROW()-ROW(PaymentSchedule[[#Headers],[PMT NO]])),"")</f>
        <v>80</v>
      </c>
      <c r="C95" s="24">
        <f>IF(PaymentSchedule[[#This Row],[PMT NO]]&lt;&gt;"",EOMONTH(LoanStartDate,ROW(PaymentSchedule[[#This Row],[PMT NO]])-ROW(PaymentSchedule[[#Headers],[PMT NO]])-2)+DAY(LoanStartDate),"")</f>
        <v>48488</v>
      </c>
      <c r="D95" s="25">
        <f>IF(PaymentSchedule[[#This Row],[PMT NO]]&lt;&gt;"",IF(ROW()-ROW(PaymentSchedule[[#Headers],[BEGINNING BALANCE]])=1,LoanAmount,INDEX(PaymentSchedule[ENDING BALANCE],ROW()-ROW(PaymentSchedule[[#Headers],[BEGINNING BALANCE]])-1)),"")</f>
        <v>225962.33367895745</v>
      </c>
      <c r="E95" s="25">
        <f>IF(PaymentSchedule[[#This Row],[PMT NO]]&lt;&gt;"",ScheduledPayment,"")</f>
        <v>1498.8763128818807</v>
      </c>
      <c r="F9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95" s="25">
        <f>IF(PaymentSchedule[[#This Row],[PMT NO]]&lt;&gt;"",PaymentSchedule[[#This Row],[TOTAL PAYMENT]]-PaymentSchedule[[#This Row],[INTEREST]],"")</f>
        <v>369.06464448709335</v>
      </c>
      <c r="I95" s="25">
        <f>IF(PaymentSchedule[[#This Row],[PMT NO]]&lt;&gt;"",PaymentSchedule[[#This Row],[BEGINNING BALANCE]]*(InterestRate/PaymentsPerYear),"")</f>
        <v>1129.8116683947874</v>
      </c>
      <c r="J9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225593.26903447037</v>
      </c>
      <c r="K95" s="25">
        <f>IF(PaymentSchedule[[#This Row],[PMT NO]]&lt;&gt;"",SUM(INDEX(PaymentSchedule[INTEREST],1,1):PaymentSchedule[[#This Row],[INTEREST]]),"")</f>
        <v>95503.374065020791</v>
      </c>
    </row>
    <row r="96" spans="1:11" x14ac:dyDescent="0.2">
      <c r="A96" s="5"/>
      <c r="B96" s="26">
        <f>IF(LoanIsGood,IF(ROW()-ROW(PaymentSchedule[[#Headers],[PMT NO]])&gt;ScheduledNumberOfPayments,"",ROW()-ROW(PaymentSchedule[[#Headers],[PMT NO]])),"")</f>
        <v>81</v>
      </c>
      <c r="C96" s="24">
        <f>IF(PaymentSchedule[[#This Row],[PMT NO]]&lt;&gt;"",EOMONTH(LoanStartDate,ROW(PaymentSchedule[[#This Row],[PMT NO]])-ROW(PaymentSchedule[[#Headers],[PMT NO]])-2)+DAY(LoanStartDate),"")</f>
        <v>48519</v>
      </c>
      <c r="D96" s="25">
        <f>IF(PaymentSchedule[[#This Row],[PMT NO]]&lt;&gt;"",IF(ROW()-ROW(PaymentSchedule[[#Headers],[BEGINNING BALANCE]])=1,LoanAmount,INDEX(PaymentSchedule[ENDING BALANCE],ROW()-ROW(PaymentSchedule[[#Headers],[BEGINNING BALANCE]])-1)),"")</f>
        <v>225593.26903447037</v>
      </c>
      <c r="E96" s="25">
        <f>IF(PaymentSchedule[[#This Row],[PMT NO]]&lt;&gt;"",ScheduledPayment,"")</f>
        <v>1498.8763128818807</v>
      </c>
      <c r="F9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96" s="25">
        <f>IF(PaymentSchedule[[#This Row],[PMT NO]]&lt;&gt;"",PaymentSchedule[[#This Row],[TOTAL PAYMENT]]-PaymentSchedule[[#This Row],[INTEREST]],"")</f>
        <v>370.90996770952893</v>
      </c>
      <c r="I96" s="25">
        <f>IF(PaymentSchedule[[#This Row],[PMT NO]]&lt;&gt;"",PaymentSchedule[[#This Row],[BEGINNING BALANCE]]*(InterestRate/PaymentsPerYear),"")</f>
        <v>1127.9663451723518</v>
      </c>
      <c r="J9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225222.35906676084</v>
      </c>
      <c r="K96" s="25">
        <f>IF(PaymentSchedule[[#This Row],[PMT NO]]&lt;&gt;"",SUM(INDEX(PaymentSchedule[INTEREST],1,1):PaymentSchedule[[#This Row],[INTEREST]]),"")</f>
        <v>96631.340410193137</v>
      </c>
    </row>
    <row r="97" spans="1:11" x14ac:dyDescent="0.2">
      <c r="A97" s="5"/>
      <c r="B97" s="26">
        <f>IF(LoanIsGood,IF(ROW()-ROW(PaymentSchedule[[#Headers],[PMT NO]])&gt;ScheduledNumberOfPayments,"",ROW()-ROW(PaymentSchedule[[#Headers],[PMT NO]])),"")</f>
        <v>82</v>
      </c>
      <c r="C97" s="24">
        <f>IF(PaymentSchedule[[#This Row],[PMT NO]]&lt;&gt;"",EOMONTH(LoanStartDate,ROW(PaymentSchedule[[#This Row],[PMT NO]])-ROW(PaymentSchedule[[#Headers],[PMT NO]])-2)+DAY(LoanStartDate),"")</f>
        <v>48549</v>
      </c>
      <c r="D97" s="25">
        <f>IF(PaymentSchedule[[#This Row],[PMT NO]]&lt;&gt;"",IF(ROW()-ROW(PaymentSchedule[[#Headers],[BEGINNING BALANCE]])=1,LoanAmount,INDEX(PaymentSchedule[ENDING BALANCE],ROW()-ROW(PaymentSchedule[[#Headers],[BEGINNING BALANCE]])-1)),"")</f>
        <v>225222.35906676084</v>
      </c>
      <c r="E97" s="25">
        <f>IF(PaymentSchedule[[#This Row],[PMT NO]]&lt;&gt;"",ScheduledPayment,"")</f>
        <v>1498.8763128818807</v>
      </c>
      <c r="F9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97" s="25">
        <f>IF(PaymentSchedule[[#This Row],[PMT NO]]&lt;&gt;"",PaymentSchedule[[#This Row],[TOTAL PAYMENT]]-PaymentSchedule[[#This Row],[INTEREST]],"")</f>
        <v>372.76451754807658</v>
      </c>
      <c r="I97" s="25">
        <f>IF(PaymentSchedule[[#This Row],[PMT NO]]&lt;&gt;"",PaymentSchedule[[#This Row],[BEGINNING BALANCE]]*(InterestRate/PaymentsPerYear),"")</f>
        <v>1126.1117953338041</v>
      </c>
      <c r="J9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224849.59454921275</v>
      </c>
      <c r="K97" s="25">
        <f>IF(PaymentSchedule[[#This Row],[PMT NO]]&lt;&gt;"",SUM(INDEX(PaymentSchedule[INTEREST],1,1):PaymentSchedule[[#This Row],[INTEREST]]),"")</f>
        <v>97757.452205526948</v>
      </c>
    </row>
    <row r="98" spans="1:11" x14ac:dyDescent="0.2">
      <c r="A98" s="5"/>
      <c r="B98" s="26">
        <f>IF(LoanIsGood,IF(ROW()-ROW(PaymentSchedule[[#Headers],[PMT NO]])&gt;ScheduledNumberOfPayments,"",ROW()-ROW(PaymentSchedule[[#Headers],[PMT NO]])),"")</f>
        <v>83</v>
      </c>
      <c r="C98" s="24">
        <f>IF(PaymentSchedule[[#This Row],[PMT NO]]&lt;&gt;"",EOMONTH(LoanStartDate,ROW(PaymentSchedule[[#This Row],[PMT NO]])-ROW(PaymentSchedule[[#Headers],[PMT NO]])-2)+DAY(LoanStartDate),"")</f>
        <v>48580</v>
      </c>
      <c r="D98" s="25">
        <f>IF(PaymentSchedule[[#This Row],[PMT NO]]&lt;&gt;"",IF(ROW()-ROW(PaymentSchedule[[#Headers],[BEGINNING BALANCE]])=1,LoanAmount,INDEX(PaymentSchedule[ENDING BALANCE],ROW()-ROW(PaymentSchedule[[#Headers],[BEGINNING BALANCE]])-1)),"")</f>
        <v>224849.59454921275</v>
      </c>
      <c r="E98" s="25">
        <f>IF(PaymentSchedule[[#This Row],[PMT NO]]&lt;&gt;"",ScheduledPayment,"")</f>
        <v>1498.8763128818807</v>
      </c>
      <c r="F9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98" s="25">
        <f>IF(PaymentSchedule[[#This Row],[PMT NO]]&lt;&gt;"",PaymentSchedule[[#This Row],[TOTAL PAYMENT]]-PaymentSchedule[[#This Row],[INTEREST]],"")</f>
        <v>374.62834013581687</v>
      </c>
      <c r="I98" s="25">
        <f>IF(PaymentSchedule[[#This Row],[PMT NO]]&lt;&gt;"",PaymentSchedule[[#This Row],[BEGINNING BALANCE]]*(InterestRate/PaymentsPerYear),"")</f>
        <v>1124.2479727460639</v>
      </c>
      <c r="J9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224474.96620907693</v>
      </c>
      <c r="K98" s="25">
        <f>IF(PaymentSchedule[[#This Row],[PMT NO]]&lt;&gt;"",SUM(INDEX(PaymentSchedule[INTEREST],1,1):PaymentSchedule[[#This Row],[INTEREST]]),"")</f>
        <v>98881.700178273008</v>
      </c>
    </row>
    <row r="99" spans="1:11" x14ac:dyDescent="0.2">
      <c r="A99" s="5"/>
      <c r="B99" s="26">
        <f>IF(LoanIsGood,IF(ROW()-ROW(PaymentSchedule[[#Headers],[PMT NO]])&gt;ScheduledNumberOfPayments,"",ROW()-ROW(PaymentSchedule[[#Headers],[PMT NO]])),"")</f>
        <v>84</v>
      </c>
      <c r="C99" s="24">
        <f>IF(PaymentSchedule[[#This Row],[PMT NO]]&lt;&gt;"",EOMONTH(LoanStartDate,ROW(PaymentSchedule[[#This Row],[PMT NO]])-ROW(PaymentSchedule[[#Headers],[PMT NO]])-2)+DAY(LoanStartDate),"")</f>
        <v>48611</v>
      </c>
      <c r="D99" s="25">
        <f>IF(PaymentSchedule[[#This Row],[PMT NO]]&lt;&gt;"",IF(ROW()-ROW(PaymentSchedule[[#Headers],[BEGINNING BALANCE]])=1,LoanAmount,INDEX(PaymentSchedule[ENDING BALANCE],ROW()-ROW(PaymentSchedule[[#Headers],[BEGINNING BALANCE]])-1)),"")</f>
        <v>224474.96620907693</v>
      </c>
      <c r="E99" s="25">
        <f>IF(PaymentSchedule[[#This Row],[PMT NO]]&lt;&gt;"",ScheduledPayment,"")</f>
        <v>1498.8763128818807</v>
      </c>
      <c r="F9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99" s="25">
        <f>IF(PaymentSchedule[[#This Row],[PMT NO]]&lt;&gt;"",PaymentSchedule[[#This Row],[TOTAL PAYMENT]]-PaymentSchedule[[#This Row],[INTEREST]],"")</f>
        <v>376.50148183649617</v>
      </c>
      <c r="I99" s="25">
        <f>IF(PaymentSchedule[[#This Row],[PMT NO]]&lt;&gt;"",PaymentSchedule[[#This Row],[BEGINNING BALANCE]]*(InterestRate/PaymentsPerYear),"")</f>
        <v>1122.3748310453846</v>
      </c>
      <c r="J9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224098.46472724044</v>
      </c>
      <c r="K99" s="25">
        <f>IF(PaymentSchedule[[#This Row],[PMT NO]]&lt;&gt;"",SUM(INDEX(PaymentSchedule[INTEREST],1,1):PaymentSchedule[[#This Row],[INTEREST]]),"")</f>
        <v>100004.07500931839</v>
      </c>
    </row>
    <row r="100" spans="1:11" x14ac:dyDescent="0.2">
      <c r="A100" s="5"/>
      <c r="B100" s="26">
        <f>IF(LoanIsGood,IF(ROW()-ROW(PaymentSchedule[[#Headers],[PMT NO]])&gt;ScheduledNumberOfPayments,"",ROW()-ROW(PaymentSchedule[[#Headers],[PMT NO]])),"")</f>
        <v>85</v>
      </c>
      <c r="C100" s="24">
        <f>IF(PaymentSchedule[[#This Row],[PMT NO]]&lt;&gt;"",EOMONTH(LoanStartDate,ROW(PaymentSchedule[[#This Row],[PMT NO]])-ROW(PaymentSchedule[[#Headers],[PMT NO]])-2)+DAY(LoanStartDate),"")</f>
        <v>48639</v>
      </c>
      <c r="D100" s="25">
        <f>IF(PaymentSchedule[[#This Row],[PMT NO]]&lt;&gt;"",IF(ROW()-ROW(PaymentSchedule[[#Headers],[BEGINNING BALANCE]])=1,LoanAmount,INDEX(PaymentSchedule[ENDING BALANCE],ROW()-ROW(PaymentSchedule[[#Headers],[BEGINNING BALANCE]])-1)),"")</f>
        <v>224098.46472724044</v>
      </c>
      <c r="E100" s="25">
        <f>IF(PaymentSchedule[[#This Row],[PMT NO]]&lt;&gt;"",ScheduledPayment,"")</f>
        <v>1498.8763128818807</v>
      </c>
      <c r="F10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00" s="25">
        <f>IF(PaymentSchedule[[#This Row],[PMT NO]]&lt;&gt;"",PaymentSchedule[[#This Row],[TOTAL PAYMENT]]-PaymentSchedule[[#This Row],[INTEREST]],"")</f>
        <v>378.38398924567855</v>
      </c>
      <c r="I100" s="25">
        <f>IF(PaymentSchedule[[#This Row],[PMT NO]]&lt;&gt;"",PaymentSchedule[[#This Row],[BEGINNING BALANCE]]*(InterestRate/PaymentsPerYear),"")</f>
        <v>1120.4923236362022</v>
      </c>
      <c r="J10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223720.08073799475</v>
      </c>
      <c r="K100" s="25">
        <f>IF(PaymentSchedule[[#This Row],[PMT NO]]&lt;&gt;"",SUM(INDEX(PaymentSchedule[INTEREST],1,1):PaymentSchedule[[#This Row],[INTEREST]]),"")</f>
        <v>101124.5673329546</v>
      </c>
    </row>
    <row r="101" spans="1:11" x14ac:dyDescent="0.2">
      <c r="A101" s="5"/>
      <c r="B101" s="26">
        <f>IF(LoanIsGood,IF(ROW()-ROW(PaymentSchedule[[#Headers],[PMT NO]])&gt;ScheduledNumberOfPayments,"",ROW()-ROW(PaymentSchedule[[#Headers],[PMT NO]])),"")</f>
        <v>86</v>
      </c>
      <c r="C101" s="24">
        <f>IF(PaymentSchedule[[#This Row],[PMT NO]]&lt;&gt;"",EOMONTH(LoanStartDate,ROW(PaymentSchedule[[#This Row],[PMT NO]])-ROW(PaymentSchedule[[#Headers],[PMT NO]])-2)+DAY(LoanStartDate),"")</f>
        <v>48670</v>
      </c>
      <c r="D101" s="25">
        <f>IF(PaymentSchedule[[#This Row],[PMT NO]]&lt;&gt;"",IF(ROW()-ROW(PaymentSchedule[[#Headers],[BEGINNING BALANCE]])=1,LoanAmount,INDEX(PaymentSchedule[ENDING BALANCE],ROW()-ROW(PaymentSchedule[[#Headers],[BEGINNING BALANCE]])-1)),"")</f>
        <v>223720.08073799475</v>
      </c>
      <c r="E101" s="25">
        <f>IF(PaymentSchedule[[#This Row],[PMT NO]]&lt;&gt;"",ScheduledPayment,"")</f>
        <v>1498.8763128818807</v>
      </c>
      <c r="F10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01" s="25">
        <f>IF(PaymentSchedule[[#This Row],[PMT NO]]&lt;&gt;"",PaymentSchedule[[#This Row],[TOTAL PAYMENT]]-PaymentSchedule[[#This Row],[INTEREST]],"")</f>
        <v>380.27590919190698</v>
      </c>
      <c r="I101" s="25">
        <f>IF(PaymentSchedule[[#This Row],[PMT NO]]&lt;&gt;"",PaymentSchedule[[#This Row],[BEGINNING BALANCE]]*(InterestRate/PaymentsPerYear),"")</f>
        <v>1118.6004036899737</v>
      </c>
      <c r="J10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223339.80482880285</v>
      </c>
      <c r="K101" s="25">
        <f>IF(PaymentSchedule[[#This Row],[PMT NO]]&lt;&gt;"",SUM(INDEX(PaymentSchedule[INTEREST],1,1):PaymentSchedule[[#This Row],[INTEREST]]),"")</f>
        <v>102243.16773664457</v>
      </c>
    </row>
    <row r="102" spans="1:11" x14ac:dyDescent="0.2">
      <c r="A102" s="5"/>
      <c r="B102" s="26">
        <f>IF(LoanIsGood,IF(ROW()-ROW(PaymentSchedule[[#Headers],[PMT NO]])&gt;ScheduledNumberOfPayments,"",ROW()-ROW(PaymentSchedule[[#Headers],[PMT NO]])),"")</f>
        <v>87</v>
      </c>
      <c r="C102" s="24">
        <f>IF(PaymentSchedule[[#This Row],[PMT NO]]&lt;&gt;"",EOMONTH(LoanStartDate,ROW(PaymentSchedule[[#This Row],[PMT NO]])-ROW(PaymentSchedule[[#Headers],[PMT NO]])-2)+DAY(LoanStartDate),"")</f>
        <v>48700</v>
      </c>
      <c r="D102" s="25">
        <f>IF(PaymentSchedule[[#This Row],[PMT NO]]&lt;&gt;"",IF(ROW()-ROW(PaymentSchedule[[#Headers],[BEGINNING BALANCE]])=1,LoanAmount,INDEX(PaymentSchedule[ENDING BALANCE],ROW()-ROW(PaymentSchedule[[#Headers],[BEGINNING BALANCE]])-1)),"")</f>
        <v>223339.80482880285</v>
      </c>
      <c r="E102" s="25">
        <f>IF(PaymentSchedule[[#This Row],[PMT NO]]&lt;&gt;"",ScheduledPayment,"")</f>
        <v>1498.8763128818807</v>
      </c>
      <c r="F10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02" s="25">
        <f>IF(PaymentSchedule[[#This Row],[PMT NO]]&lt;&gt;"",PaymentSchedule[[#This Row],[TOTAL PAYMENT]]-PaymentSchedule[[#This Row],[INTEREST]],"")</f>
        <v>382.17728873786655</v>
      </c>
      <c r="I102" s="25">
        <f>IF(PaymentSchedule[[#This Row],[PMT NO]]&lt;&gt;"",PaymentSchedule[[#This Row],[BEGINNING BALANCE]]*(InterestRate/PaymentsPerYear),"")</f>
        <v>1116.6990241440142</v>
      </c>
      <c r="J10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222957.62754006498</v>
      </c>
      <c r="K102" s="25">
        <f>IF(PaymentSchedule[[#This Row],[PMT NO]]&lt;&gt;"",SUM(INDEX(PaymentSchedule[INTEREST],1,1):PaymentSchedule[[#This Row],[INTEREST]]),"")</f>
        <v>103359.86676078857</v>
      </c>
    </row>
    <row r="103" spans="1:11" x14ac:dyDescent="0.2">
      <c r="A103" s="5"/>
      <c r="B103" s="26">
        <f>IF(LoanIsGood,IF(ROW()-ROW(PaymentSchedule[[#Headers],[PMT NO]])&gt;ScheduledNumberOfPayments,"",ROW()-ROW(PaymentSchedule[[#Headers],[PMT NO]])),"")</f>
        <v>88</v>
      </c>
      <c r="C103" s="24">
        <f>IF(PaymentSchedule[[#This Row],[PMT NO]]&lt;&gt;"",EOMONTH(LoanStartDate,ROW(PaymentSchedule[[#This Row],[PMT NO]])-ROW(PaymentSchedule[[#Headers],[PMT NO]])-2)+DAY(LoanStartDate),"")</f>
        <v>48731</v>
      </c>
      <c r="D103" s="25">
        <f>IF(PaymentSchedule[[#This Row],[PMT NO]]&lt;&gt;"",IF(ROW()-ROW(PaymentSchedule[[#Headers],[BEGINNING BALANCE]])=1,LoanAmount,INDEX(PaymentSchedule[ENDING BALANCE],ROW()-ROW(PaymentSchedule[[#Headers],[BEGINNING BALANCE]])-1)),"")</f>
        <v>222957.62754006498</v>
      </c>
      <c r="E103" s="25">
        <f>IF(PaymentSchedule[[#This Row],[PMT NO]]&lt;&gt;"",ScheduledPayment,"")</f>
        <v>1498.8763128818807</v>
      </c>
      <c r="F10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03" s="25">
        <f>IF(PaymentSchedule[[#This Row],[PMT NO]]&lt;&gt;"",PaymentSchedule[[#This Row],[TOTAL PAYMENT]]-PaymentSchedule[[#This Row],[INTEREST]],"")</f>
        <v>384.08817518155593</v>
      </c>
      <c r="I103" s="25">
        <f>IF(PaymentSchedule[[#This Row],[PMT NO]]&lt;&gt;"",PaymentSchedule[[#This Row],[BEGINNING BALANCE]]*(InterestRate/PaymentsPerYear),"")</f>
        <v>1114.7881377003248</v>
      </c>
      <c r="J10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222573.53936488341</v>
      </c>
      <c r="K103" s="25">
        <f>IF(PaymentSchedule[[#This Row],[PMT NO]]&lt;&gt;"",SUM(INDEX(PaymentSchedule[INTEREST],1,1):PaymentSchedule[[#This Row],[INTEREST]]),"")</f>
        <v>104474.65489848889</v>
      </c>
    </row>
    <row r="104" spans="1:11" x14ac:dyDescent="0.2">
      <c r="A104" s="5"/>
      <c r="B104" s="26">
        <f>IF(LoanIsGood,IF(ROW()-ROW(PaymentSchedule[[#Headers],[PMT NO]])&gt;ScheduledNumberOfPayments,"",ROW()-ROW(PaymentSchedule[[#Headers],[PMT NO]])),"")</f>
        <v>89</v>
      </c>
      <c r="C104" s="24">
        <f>IF(PaymentSchedule[[#This Row],[PMT NO]]&lt;&gt;"",EOMONTH(LoanStartDate,ROW(PaymentSchedule[[#This Row],[PMT NO]])-ROW(PaymentSchedule[[#Headers],[PMT NO]])-2)+DAY(LoanStartDate),"")</f>
        <v>48761</v>
      </c>
      <c r="D104" s="25">
        <f>IF(PaymentSchedule[[#This Row],[PMT NO]]&lt;&gt;"",IF(ROW()-ROW(PaymentSchedule[[#Headers],[BEGINNING BALANCE]])=1,LoanAmount,INDEX(PaymentSchedule[ENDING BALANCE],ROW()-ROW(PaymentSchedule[[#Headers],[BEGINNING BALANCE]])-1)),"")</f>
        <v>222573.53936488341</v>
      </c>
      <c r="E104" s="25">
        <f>IF(PaymentSchedule[[#This Row],[PMT NO]]&lt;&gt;"",ScheduledPayment,"")</f>
        <v>1498.8763128818807</v>
      </c>
      <c r="F10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04" s="25">
        <f>IF(PaymentSchedule[[#This Row],[PMT NO]]&lt;&gt;"",PaymentSchedule[[#This Row],[TOTAL PAYMENT]]-PaymentSchedule[[#This Row],[INTEREST]],"")</f>
        <v>386.00861605746354</v>
      </c>
      <c r="I104" s="25">
        <f>IF(PaymentSchedule[[#This Row],[PMT NO]]&lt;&gt;"",PaymentSchedule[[#This Row],[BEGINNING BALANCE]]*(InterestRate/PaymentsPerYear),"")</f>
        <v>1112.8676968244172</v>
      </c>
      <c r="J10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222187.53074882596</v>
      </c>
      <c r="K104" s="25">
        <f>IF(PaymentSchedule[[#This Row],[PMT NO]]&lt;&gt;"",SUM(INDEX(PaymentSchedule[INTEREST],1,1):PaymentSchedule[[#This Row],[INTEREST]]),"")</f>
        <v>105587.5225953133</v>
      </c>
    </row>
    <row r="105" spans="1:11" x14ac:dyDescent="0.2">
      <c r="A105" s="5"/>
      <c r="B105" s="26">
        <f>IF(LoanIsGood,IF(ROW()-ROW(PaymentSchedule[[#Headers],[PMT NO]])&gt;ScheduledNumberOfPayments,"",ROW()-ROW(PaymentSchedule[[#Headers],[PMT NO]])),"")</f>
        <v>90</v>
      </c>
      <c r="C105" s="24">
        <f>IF(PaymentSchedule[[#This Row],[PMT NO]]&lt;&gt;"",EOMONTH(LoanStartDate,ROW(PaymentSchedule[[#This Row],[PMT NO]])-ROW(PaymentSchedule[[#Headers],[PMT NO]])-2)+DAY(LoanStartDate),"")</f>
        <v>48792</v>
      </c>
      <c r="D105" s="25">
        <f>IF(PaymentSchedule[[#This Row],[PMT NO]]&lt;&gt;"",IF(ROW()-ROW(PaymentSchedule[[#Headers],[BEGINNING BALANCE]])=1,LoanAmount,INDEX(PaymentSchedule[ENDING BALANCE],ROW()-ROW(PaymentSchedule[[#Headers],[BEGINNING BALANCE]])-1)),"")</f>
        <v>222187.53074882596</v>
      </c>
      <c r="E105" s="25">
        <f>IF(PaymentSchedule[[#This Row],[PMT NO]]&lt;&gt;"",ScheduledPayment,"")</f>
        <v>1498.8763128818807</v>
      </c>
      <c r="F10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05" s="25">
        <f>IF(PaymentSchedule[[#This Row],[PMT NO]]&lt;&gt;"",PaymentSchedule[[#This Row],[TOTAL PAYMENT]]-PaymentSchedule[[#This Row],[INTEREST]],"")</f>
        <v>387.93865913775085</v>
      </c>
      <c r="I105" s="25">
        <f>IF(PaymentSchedule[[#This Row],[PMT NO]]&lt;&gt;"",PaymentSchedule[[#This Row],[BEGINNING BALANCE]]*(InterestRate/PaymentsPerYear),"")</f>
        <v>1110.9376537441299</v>
      </c>
      <c r="J10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221799.5920896882</v>
      </c>
      <c r="K105" s="25">
        <f>IF(PaymentSchedule[[#This Row],[PMT NO]]&lt;&gt;"",SUM(INDEX(PaymentSchedule[INTEREST],1,1):PaymentSchedule[[#This Row],[INTEREST]]),"")</f>
        <v>106698.46024905743</v>
      </c>
    </row>
    <row r="106" spans="1:11" x14ac:dyDescent="0.2">
      <c r="A106" s="5"/>
      <c r="B106" s="26">
        <f>IF(LoanIsGood,IF(ROW()-ROW(PaymentSchedule[[#Headers],[PMT NO]])&gt;ScheduledNumberOfPayments,"",ROW()-ROW(PaymentSchedule[[#Headers],[PMT NO]])),"")</f>
        <v>91</v>
      </c>
      <c r="C106" s="24">
        <f>IF(PaymentSchedule[[#This Row],[PMT NO]]&lt;&gt;"",EOMONTH(LoanStartDate,ROW(PaymentSchedule[[#This Row],[PMT NO]])-ROW(PaymentSchedule[[#Headers],[PMT NO]])-2)+DAY(LoanStartDate),"")</f>
        <v>48823</v>
      </c>
      <c r="D106" s="25">
        <f>IF(PaymentSchedule[[#This Row],[PMT NO]]&lt;&gt;"",IF(ROW()-ROW(PaymentSchedule[[#Headers],[BEGINNING BALANCE]])=1,LoanAmount,INDEX(PaymentSchedule[ENDING BALANCE],ROW()-ROW(PaymentSchedule[[#Headers],[BEGINNING BALANCE]])-1)),"")</f>
        <v>221799.5920896882</v>
      </c>
      <c r="E106" s="25">
        <f>IF(PaymentSchedule[[#This Row],[PMT NO]]&lt;&gt;"",ScheduledPayment,"")</f>
        <v>1498.8763128818807</v>
      </c>
      <c r="F10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06" s="25">
        <f>IF(PaymentSchedule[[#This Row],[PMT NO]]&lt;&gt;"",PaymentSchedule[[#This Row],[TOTAL PAYMENT]]-PaymentSchedule[[#This Row],[INTEREST]],"")</f>
        <v>389.87835243343966</v>
      </c>
      <c r="I106" s="25">
        <f>IF(PaymentSchedule[[#This Row],[PMT NO]]&lt;&gt;"",PaymentSchedule[[#This Row],[BEGINNING BALANCE]]*(InterestRate/PaymentsPerYear),"")</f>
        <v>1108.9979604484411</v>
      </c>
      <c r="J10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221409.71373725476</v>
      </c>
      <c r="K106" s="25">
        <f>IF(PaymentSchedule[[#This Row],[PMT NO]]&lt;&gt;"",SUM(INDEX(PaymentSchedule[INTEREST],1,1):PaymentSchedule[[#This Row],[INTEREST]]),"")</f>
        <v>107807.45820950587</v>
      </c>
    </row>
    <row r="107" spans="1:11" x14ac:dyDescent="0.2">
      <c r="A107" s="5"/>
      <c r="B107" s="26">
        <f>IF(LoanIsGood,IF(ROW()-ROW(PaymentSchedule[[#Headers],[PMT NO]])&gt;ScheduledNumberOfPayments,"",ROW()-ROW(PaymentSchedule[[#Headers],[PMT NO]])),"")</f>
        <v>92</v>
      </c>
      <c r="C107" s="24">
        <f>IF(PaymentSchedule[[#This Row],[PMT NO]]&lt;&gt;"",EOMONTH(LoanStartDate,ROW(PaymentSchedule[[#This Row],[PMT NO]])-ROW(PaymentSchedule[[#Headers],[PMT NO]])-2)+DAY(LoanStartDate),"")</f>
        <v>48853</v>
      </c>
      <c r="D107" s="25">
        <f>IF(PaymentSchedule[[#This Row],[PMT NO]]&lt;&gt;"",IF(ROW()-ROW(PaymentSchedule[[#Headers],[BEGINNING BALANCE]])=1,LoanAmount,INDEX(PaymentSchedule[ENDING BALANCE],ROW()-ROW(PaymentSchedule[[#Headers],[BEGINNING BALANCE]])-1)),"")</f>
        <v>221409.71373725476</v>
      </c>
      <c r="E107" s="25">
        <f>IF(PaymentSchedule[[#This Row],[PMT NO]]&lt;&gt;"",ScheduledPayment,"")</f>
        <v>1498.8763128818807</v>
      </c>
      <c r="F10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07" s="25">
        <f>IF(PaymentSchedule[[#This Row],[PMT NO]]&lt;&gt;"",PaymentSchedule[[#This Row],[TOTAL PAYMENT]]-PaymentSchedule[[#This Row],[INTEREST]],"")</f>
        <v>391.82774419560701</v>
      </c>
      <c r="I107" s="25">
        <f>IF(PaymentSchedule[[#This Row],[PMT NO]]&lt;&gt;"",PaymentSchedule[[#This Row],[BEGINNING BALANCE]]*(InterestRate/PaymentsPerYear),"")</f>
        <v>1107.0485686862737</v>
      </c>
      <c r="J10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221017.88599305914</v>
      </c>
      <c r="K107" s="25">
        <f>IF(PaymentSchedule[[#This Row],[PMT NO]]&lt;&gt;"",SUM(INDEX(PaymentSchedule[INTEREST],1,1):PaymentSchedule[[#This Row],[INTEREST]]),"")</f>
        <v>108914.50677819214</v>
      </c>
    </row>
    <row r="108" spans="1:11" x14ac:dyDescent="0.2">
      <c r="A108" s="5"/>
      <c r="B108" s="26">
        <f>IF(LoanIsGood,IF(ROW()-ROW(PaymentSchedule[[#Headers],[PMT NO]])&gt;ScheduledNumberOfPayments,"",ROW()-ROW(PaymentSchedule[[#Headers],[PMT NO]])),"")</f>
        <v>93</v>
      </c>
      <c r="C108" s="24">
        <f>IF(PaymentSchedule[[#This Row],[PMT NO]]&lt;&gt;"",EOMONTH(LoanStartDate,ROW(PaymentSchedule[[#This Row],[PMT NO]])-ROW(PaymentSchedule[[#Headers],[PMT NO]])-2)+DAY(LoanStartDate),"")</f>
        <v>48884</v>
      </c>
      <c r="D108" s="25">
        <f>IF(PaymentSchedule[[#This Row],[PMT NO]]&lt;&gt;"",IF(ROW()-ROW(PaymentSchedule[[#Headers],[BEGINNING BALANCE]])=1,LoanAmount,INDEX(PaymentSchedule[ENDING BALANCE],ROW()-ROW(PaymentSchedule[[#Headers],[BEGINNING BALANCE]])-1)),"")</f>
        <v>221017.88599305914</v>
      </c>
      <c r="E108" s="25">
        <f>IF(PaymentSchedule[[#This Row],[PMT NO]]&lt;&gt;"",ScheduledPayment,"")</f>
        <v>1498.8763128818807</v>
      </c>
      <c r="F10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08" s="25">
        <f>IF(PaymentSchedule[[#This Row],[PMT NO]]&lt;&gt;"",PaymentSchedule[[#This Row],[TOTAL PAYMENT]]-PaymentSchedule[[#This Row],[INTEREST]],"")</f>
        <v>393.786882916585</v>
      </c>
      <c r="I108" s="25">
        <f>IF(PaymentSchedule[[#This Row],[PMT NO]]&lt;&gt;"",PaymentSchedule[[#This Row],[BEGINNING BALANCE]]*(InterestRate/PaymentsPerYear),"")</f>
        <v>1105.0894299652957</v>
      </c>
      <c r="J10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220624.09911014256</v>
      </c>
      <c r="K108" s="25">
        <f>IF(PaymentSchedule[[#This Row],[PMT NO]]&lt;&gt;"",SUM(INDEX(PaymentSchedule[INTEREST],1,1):PaymentSchedule[[#This Row],[INTEREST]]),"")</f>
        <v>110019.59620815744</v>
      </c>
    </row>
    <row r="109" spans="1:11" x14ac:dyDescent="0.2">
      <c r="A109" s="5"/>
      <c r="B109" s="26">
        <f>IF(LoanIsGood,IF(ROW()-ROW(PaymentSchedule[[#Headers],[PMT NO]])&gt;ScheduledNumberOfPayments,"",ROW()-ROW(PaymentSchedule[[#Headers],[PMT NO]])),"")</f>
        <v>94</v>
      </c>
      <c r="C109" s="24">
        <f>IF(PaymentSchedule[[#This Row],[PMT NO]]&lt;&gt;"",EOMONTH(LoanStartDate,ROW(PaymentSchedule[[#This Row],[PMT NO]])-ROW(PaymentSchedule[[#Headers],[PMT NO]])-2)+DAY(LoanStartDate),"")</f>
        <v>48914</v>
      </c>
      <c r="D109" s="25">
        <f>IF(PaymentSchedule[[#This Row],[PMT NO]]&lt;&gt;"",IF(ROW()-ROW(PaymentSchedule[[#Headers],[BEGINNING BALANCE]])=1,LoanAmount,INDEX(PaymentSchedule[ENDING BALANCE],ROW()-ROW(PaymentSchedule[[#Headers],[BEGINNING BALANCE]])-1)),"")</f>
        <v>220624.09911014256</v>
      </c>
      <c r="E109" s="25">
        <f>IF(PaymentSchedule[[#This Row],[PMT NO]]&lt;&gt;"",ScheduledPayment,"")</f>
        <v>1498.8763128818807</v>
      </c>
      <c r="F10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09" s="25">
        <f>IF(PaymentSchedule[[#This Row],[PMT NO]]&lt;&gt;"",PaymentSchedule[[#This Row],[TOTAL PAYMENT]]-PaymentSchedule[[#This Row],[INTEREST]],"")</f>
        <v>395.75581733116792</v>
      </c>
      <c r="I109" s="25">
        <f>IF(PaymentSchedule[[#This Row],[PMT NO]]&lt;&gt;"",PaymentSchedule[[#This Row],[BEGINNING BALANCE]]*(InterestRate/PaymentsPerYear),"")</f>
        <v>1103.1204955507128</v>
      </c>
      <c r="J10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220228.34329281139</v>
      </c>
      <c r="K109" s="25">
        <f>IF(PaymentSchedule[[#This Row],[PMT NO]]&lt;&gt;"",SUM(INDEX(PaymentSchedule[INTEREST],1,1):PaymentSchedule[[#This Row],[INTEREST]]),"")</f>
        <v>111122.71670370815</v>
      </c>
    </row>
    <row r="110" spans="1:11" x14ac:dyDescent="0.2">
      <c r="A110" s="5"/>
      <c r="B110" s="26">
        <f>IF(LoanIsGood,IF(ROW()-ROW(PaymentSchedule[[#Headers],[PMT NO]])&gt;ScheduledNumberOfPayments,"",ROW()-ROW(PaymentSchedule[[#Headers],[PMT NO]])),"")</f>
        <v>95</v>
      </c>
      <c r="C110" s="24">
        <f>IF(PaymentSchedule[[#This Row],[PMT NO]]&lt;&gt;"",EOMONTH(LoanStartDate,ROW(PaymentSchedule[[#This Row],[PMT NO]])-ROW(PaymentSchedule[[#Headers],[PMT NO]])-2)+DAY(LoanStartDate),"")</f>
        <v>48945</v>
      </c>
      <c r="D110" s="25">
        <f>IF(PaymentSchedule[[#This Row],[PMT NO]]&lt;&gt;"",IF(ROW()-ROW(PaymentSchedule[[#Headers],[BEGINNING BALANCE]])=1,LoanAmount,INDEX(PaymentSchedule[ENDING BALANCE],ROW()-ROW(PaymentSchedule[[#Headers],[BEGINNING BALANCE]])-1)),"")</f>
        <v>220228.34329281139</v>
      </c>
      <c r="E110" s="25">
        <f>IF(PaymentSchedule[[#This Row],[PMT NO]]&lt;&gt;"",ScheduledPayment,"")</f>
        <v>1498.8763128818807</v>
      </c>
      <c r="F11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10" s="25">
        <f>IF(PaymentSchedule[[#This Row],[PMT NO]]&lt;&gt;"",PaymentSchedule[[#This Row],[TOTAL PAYMENT]]-PaymentSchedule[[#This Row],[INTEREST]],"")</f>
        <v>397.7345964178237</v>
      </c>
      <c r="I110" s="25">
        <f>IF(PaymentSchedule[[#This Row],[PMT NO]]&lt;&gt;"",PaymentSchedule[[#This Row],[BEGINNING BALANCE]]*(InterestRate/PaymentsPerYear),"")</f>
        <v>1101.141716464057</v>
      </c>
      <c r="J11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219830.60869639358</v>
      </c>
      <c r="K110" s="25">
        <f>IF(PaymentSchedule[[#This Row],[PMT NO]]&lt;&gt;"",SUM(INDEX(PaymentSchedule[INTEREST],1,1):PaymentSchedule[[#This Row],[INTEREST]]),"")</f>
        <v>112223.85842017221</v>
      </c>
    </row>
    <row r="111" spans="1:11" x14ac:dyDescent="0.2">
      <c r="A111" s="5"/>
      <c r="B111" s="26">
        <f>IF(LoanIsGood,IF(ROW()-ROW(PaymentSchedule[[#Headers],[PMT NO]])&gt;ScheduledNumberOfPayments,"",ROW()-ROW(PaymentSchedule[[#Headers],[PMT NO]])),"")</f>
        <v>96</v>
      </c>
      <c r="C111" s="24">
        <f>IF(PaymentSchedule[[#This Row],[PMT NO]]&lt;&gt;"",EOMONTH(LoanStartDate,ROW(PaymentSchedule[[#This Row],[PMT NO]])-ROW(PaymentSchedule[[#Headers],[PMT NO]])-2)+DAY(LoanStartDate),"")</f>
        <v>48976</v>
      </c>
      <c r="D111" s="25">
        <f>IF(PaymentSchedule[[#This Row],[PMT NO]]&lt;&gt;"",IF(ROW()-ROW(PaymentSchedule[[#Headers],[BEGINNING BALANCE]])=1,LoanAmount,INDEX(PaymentSchedule[ENDING BALANCE],ROW()-ROW(PaymentSchedule[[#Headers],[BEGINNING BALANCE]])-1)),"")</f>
        <v>219830.60869639358</v>
      </c>
      <c r="E111" s="25">
        <f>IF(PaymentSchedule[[#This Row],[PMT NO]]&lt;&gt;"",ScheduledPayment,"")</f>
        <v>1498.8763128818807</v>
      </c>
      <c r="F11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11" s="25">
        <f>IF(PaymentSchedule[[#This Row],[PMT NO]]&lt;&gt;"",PaymentSchedule[[#This Row],[TOTAL PAYMENT]]-PaymentSchedule[[#This Row],[INTEREST]],"")</f>
        <v>399.72326939991285</v>
      </c>
      <c r="I111" s="25">
        <f>IF(PaymentSchedule[[#This Row],[PMT NO]]&lt;&gt;"",PaymentSchedule[[#This Row],[BEGINNING BALANCE]]*(InterestRate/PaymentsPerYear),"")</f>
        <v>1099.1530434819679</v>
      </c>
      <c r="J11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219430.88542699366</v>
      </c>
      <c r="K111" s="25">
        <f>IF(PaymentSchedule[[#This Row],[PMT NO]]&lt;&gt;"",SUM(INDEX(PaymentSchedule[INTEREST],1,1):PaymentSchedule[[#This Row],[INTEREST]]),"")</f>
        <v>113323.01146365418</v>
      </c>
    </row>
    <row r="112" spans="1:11" x14ac:dyDescent="0.2">
      <c r="A112" s="5"/>
      <c r="B112" s="26">
        <f>IF(LoanIsGood,IF(ROW()-ROW(PaymentSchedule[[#Headers],[PMT NO]])&gt;ScheduledNumberOfPayments,"",ROW()-ROW(PaymentSchedule[[#Headers],[PMT NO]])),"")</f>
        <v>97</v>
      </c>
      <c r="C112" s="24">
        <f>IF(PaymentSchedule[[#This Row],[PMT NO]]&lt;&gt;"",EOMONTH(LoanStartDate,ROW(PaymentSchedule[[#This Row],[PMT NO]])-ROW(PaymentSchedule[[#Headers],[PMT NO]])-2)+DAY(LoanStartDate),"")</f>
        <v>49004</v>
      </c>
      <c r="D112" s="25">
        <f>IF(PaymentSchedule[[#This Row],[PMT NO]]&lt;&gt;"",IF(ROW()-ROW(PaymentSchedule[[#Headers],[BEGINNING BALANCE]])=1,LoanAmount,INDEX(PaymentSchedule[ENDING BALANCE],ROW()-ROW(PaymentSchedule[[#Headers],[BEGINNING BALANCE]])-1)),"")</f>
        <v>219430.88542699366</v>
      </c>
      <c r="E112" s="25">
        <f>IF(PaymentSchedule[[#This Row],[PMT NO]]&lt;&gt;"",ScheduledPayment,"")</f>
        <v>1498.8763128818807</v>
      </c>
      <c r="F11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12" s="25">
        <f>IF(PaymentSchedule[[#This Row],[PMT NO]]&lt;&gt;"",PaymentSchedule[[#This Row],[TOTAL PAYMENT]]-PaymentSchedule[[#This Row],[INTEREST]],"")</f>
        <v>401.72188574691245</v>
      </c>
      <c r="I112" s="25">
        <f>IF(PaymentSchedule[[#This Row],[PMT NO]]&lt;&gt;"",PaymentSchedule[[#This Row],[BEGINNING BALANCE]]*(InterestRate/PaymentsPerYear),"")</f>
        <v>1097.1544271349683</v>
      </c>
      <c r="J11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219029.16354124673</v>
      </c>
      <c r="K112" s="25">
        <f>IF(PaymentSchedule[[#This Row],[PMT NO]]&lt;&gt;"",SUM(INDEX(PaymentSchedule[INTEREST],1,1):PaymentSchedule[[#This Row],[INTEREST]]),"")</f>
        <v>114420.16589078915</v>
      </c>
    </row>
    <row r="113" spans="1:11" x14ac:dyDescent="0.2">
      <c r="A113" s="5"/>
      <c r="B113" s="26">
        <f>IF(LoanIsGood,IF(ROW()-ROW(PaymentSchedule[[#Headers],[PMT NO]])&gt;ScheduledNumberOfPayments,"",ROW()-ROW(PaymentSchedule[[#Headers],[PMT NO]])),"")</f>
        <v>98</v>
      </c>
      <c r="C113" s="24">
        <f>IF(PaymentSchedule[[#This Row],[PMT NO]]&lt;&gt;"",EOMONTH(LoanStartDate,ROW(PaymentSchedule[[#This Row],[PMT NO]])-ROW(PaymentSchedule[[#Headers],[PMT NO]])-2)+DAY(LoanStartDate),"")</f>
        <v>49035</v>
      </c>
      <c r="D113" s="25">
        <f>IF(PaymentSchedule[[#This Row],[PMT NO]]&lt;&gt;"",IF(ROW()-ROW(PaymentSchedule[[#Headers],[BEGINNING BALANCE]])=1,LoanAmount,INDEX(PaymentSchedule[ENDING BALANCE],ROW()-ROW(PaymentSchedule[[#Headers],[BEGINNING BALANCE]])-1)),"")</f>
        <v>219029.16354124673</v>
      </c>
      <c r="E113" s="25">
        <f>IF(PaymentSchedule[[#This Row],[PMT NO]]&lt;&gt;"",ScheduledPayment,"")</f>
        <v>1498.8763128818807</v>
      </c>
      <c r="F11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13" s="25">
        <f>IF(PaymentSchedule[[#This Row],[PMT NO]]&lt;&gt;"",PaymentSchedule[[#This Row],[TOTAL PAYMENT]]-PaymentSchedule[[#This Row],[INTEREST]],"")</f>
        <v>403.73049517564709</v>
      </c>
      <c r="I113" s="25">
        <f>IF(PaymentSchedule[[#This Row],[PMT NO]]&lt;&gt;"",PaymentSchedule[[#This Row],[BEGINNING BALANCE]]*(InterestRate/PaymentsPerYear),"")</f>
        <v>1095.1458177062336</v>
      </c>
      <c r="J11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218625.43304607109</v>
      </c>
      <c r="K113" s="25">
        <f>IF(PaymentSchedule[[#This Row],[PMT NO]]&lt;&gt;"",SUM(INDEX(PaymentSchedule[INTEREST],1,1):PaymentSchedule[[#This Row],[INTEREST]]),"")</f>
        <v>115515.31170849538</v>
      </c>
    </row>
    <row r="114" spans="1:11" x14ac:dyDescent="0.2">
      <c r="A114" s="5"/>
      <c r="B114" s="26">
        <f>IF(LoanIsGood,IF(ROW()-ROW(PaymentSchedule[[#Headers],[PMT NO]])&gt;ScheduledNumberOfPayments,"",ROW()-ROW(PaymentSchedule[[#Headers],[PMT NO]])),"")</f>
        <v>99</v>
      </c>
      <c r="C114" s="24">
        <f>IF(PaymentSchedule[[#This Row],[PMT NO]]&lt;&gt;"",EOMONTH(LoanStartDate,ROW(PaymentSchedule[[#This Row],[PMT NO]])-ROW(PaymentSchedule[[#Headers],[PMT NO]])-2)+DAY(LoanStartDate),"")</f>
        <v>49065</v>
      </c>
      <c r="D114" s="25">
        <f>IF(PaymentSchedule[[#This Row],[PMT NO]]&lt;&gt;"",IF(ROW()-ROW(PaymentSchedule[[#Headers],[BEGINNING BALANCE]])=1,LoanAmount,INDEX(PaymentSchedule[ENDING BALANCE],ROW()-ROW(PaymentSchedule[[#Headers],[BEGINNING BALANCE]])-1)),"")</f>
        <v>218625.43304607109</v>
      </c>
      <c r="E114" s="25">
        <f>IF(PaymentSchedule[[#This Row],[PMT NO]]&lt;&gt;"",ScheduledPayment,"")</f>
        <v>1498.8763128818807</v>
      </c>
      <c r="F11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14" s="25">
        <f>IF(PaymentSchedule[[#This Row],[PMT NO]]&lt;&gt;"",PaymentSchedule[[#This Row],[TOTAL PAYMENT]]-PaymentSchedule[[#This Row],[INTEREST]],"")</f>
        <v>405.74914765152516</v>
      </c>
      <c r="I114" s="25">
        <f>IF(PaymentSchedule[[#This Row],[PMT NO]]&lt;&gt;"",PaymentSchedule[[#This Row],[BEGINNING BALANCE]]*(InterestRate/PaymentsPerYear),"")</f>
        <v>1093.1271652303556</v>
      </c>
      <c r="J11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218219.68389841958</v>
      </c>
      <c r="K114" s="25">
        <f>IF(PaymentSchedule[[#This Row],[PMT NO]]&lt;&gt;"",SUM(INDEX(PaymentSchedule[INTEREST],1,1):PaymentSchedule[[#This Row],[INTEREST]]),"")</f>
        <v>116608.43887372574</v>
      </c>
    </row>
    <row r="115" spans="1:11" x14ac:dyDescent="0.2">
      <c r="A115" s="5"/>
      <c r="B115" s="26">
        <f>IF(LoanIsGood,IF(ROW()-ROW(PaymentSchedule[[#Headers],[PMT NO]])&gt;ScheduledNumberOfPayments,"",ROW()-ROW(PaymentSchedule[[#Headers],[PMT NO]])),"")</f>
        <v>100</v>
      </c>
      <c r="C115" s="24">
        <f>IF(PaymentSchedule[[#This Row],[PMT NO]]&lt;&gt;"",EOMONTH(LoanStartDate,ROW(PaymentSchedule[[#This Row],[PMT NO]])-ROW(PaymentSchedule[[#Headers],[PMT NO]])-2)+DAY(LoanStartDate),"")</f>
        <v>49096</v>
      </c>
      <c r="D115" s="25">
        <f>IF(PaymentSchedule[[#This Row],[PMT NO]]&lt;&gt;"",IF(ROW()-ROW(PaymentSchedule[[#Headers],[BEGINNING BALANCE]])=1,LoanAmount,INDEX(PaymentSchedule[ENDING BALANCE],ROW()-ROW(PaymentSchedule[[#Headers],[BEGINNING BALANCE]])-1)),"")</f>
        <v>218219.68389841958</v>
      </c>
      <c r="E115" s="25">
        <f>IF(PaymentSchedule[[#This Row],[PMT NO]]&lt;&gt;"",ScheduledPayment,"")</f>
        <v>1498.8763128818807</v>
      </c>
      <c r="F11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15" s="25">
        <f>IF(PaymentSchedule[[#This Row],[PMT NO]]&lt;&gt;"",PaymentSchedule[[#This Row],[TOTAL PAYMENT]]-PaymentSchedule[[#This Row],[INTEREST]],"")</f>
        <v>407.77789338978278</v>
      </c>
      <c r="I115" s="25">
        <f>IF(PaymentSchedule[[#This Row],[PMT NO]]&lt;&gt;"",PaymentSchedule[[#This Row],[BEGINNING BALANCE]]*(InterestRate/PaymentsPerYear),"")</f>
        <v>1091.0984194920979</v>
      </c>
      <c r="J11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217811.9060050298</v>
      </c>
      <c r="K115" s="25">
        <f>IF(PaymentSchedule[[#This Row],[PMT NO]]&lt;&gt;"",SUM(INDEX(PaymentSchedule[INTEREST],1,1):PaymentSchedule[[#This Row],[INTEREST]]),"")</f>
        <v>117699.53729321784</v>
      </c>
    </row>
    <row r="116" spans="1:11" x14ac:dyDescent="0.2">
      <c r="A116" s="5"/>
      <c r="B116" s="26">
        <f>IF(LoanIsGood,IF(ROW()-ROW(PaymentSchedule[[#Headers],[PMT NO]])&gt;ScheduledNumberOfPayments,"",ROW()-ROW(PaymentSchedule[[#Headers],[PMT NO]])),"")</f>
        <v>101</v>
      </c>
      <c r="C116" s="24">
        <f>IF(PaymentSchedule[[#This Row],[PMT NO]]&lt;&gt;"",EOMONTH(LoanStartDate,ROW(PaymentSchedule[[#This Row],[PMT NO]])-ROW(PaymentSchedule[[#Headers],[PMT NO]])-2)+DAY(LoanStartDate),"")</f>
        <v>49126</v>
      </c>
      <c r="D116" s="25">
        <f>IF(PaymentSchedule[[#This Row],[PMT NO]]&lt;&gt;"",IF(ROW()-ROW(PaymentSchedule[[#Headers],[BEGINNING BALANCE]])=1,LoanAmount,INDEX(PaymentSchedule[ENDING BALANCE],ROW()-ROW(PaymentSchedule[[#Headers],[BEGINNING BALANCE]])-1)),"")</f>
        <v>217811.9060050298</v>
      </c>
      <c r="E116" s="25">
        <f>IF(PaymentSchedule[[#This Row],[PMT NO]]&lt;&gt;"",ScheduledPayment,"")</f>
        <v>1498.8763128818807</v>
      </c>
      <c r="F11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16" s="25">
        <f>IF(PaymentSchedule[[#This Row],[PMT NO]]&lt;&gt;"",PaymentSchedule[[#This Row],[TOTAL PAYMENT]]-PaymentSchedule[[#This Row],[INTEREST]],"")</f>
        <v>409.81678285673161</v>
      </c>
      <c r="I116" s="25">
        <f>IF(PaymentSchedule[[#This Row],[PMT NO]]&lt;&gt;"",PaymentSchedule[[#This Row],[BEGINNING BALANCE]]*(InterestRate/PaymentsPerYear),"")</f>
        <v>1089.0595300251491</v>
      </c>
      <c r="J11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217402.08922217306</v>
      </c>
      <c r="K116" s="25">
        <f>IF(PaymentSchedule[[#This Row],[PMT NO]]&lt;&gt;"",SUM(INDEX(PaymentSchedule[INTEREST],1,1):PaymentSchedule[[#This Row],[INTEREST]]),"")</f>
        <v>118788.59682324299</v>
      </c>
    </row>
    <row r="117" spans="1:11" x14ac:dyDescent="0.2">
      <c r="A117" s="5"/>
      <c r="B117" s="26">
        <f>IF(LoanIsGood,IF(ROW()-ROW(PaymentSchedule[[#Headers],[PMT NO]])&gt;ScheduledNumberOfPayments,"",ROW()-ROW(PaymentSchedule[[#Headers],[PMT NO]])),"")</f>
        <v>102</v>
      </c>
      <c r="C117" s="24">
        <f>IF(PaymentSchedule[[#This Row],[PMT NO]]&lt;&gt;"",EOMONTH(LoanStartDate,ROW(PaymentSchedule[[#This Row],[PMT NO]])-ROW(PaymentSchedule[[#Headers],[PMT NO]])-2)+DAY(LoanStartDate),"")</f>
        <v>49157</v>
      </c>
      <c r="D117" s="25">
        <f>IF(PaymentSchedule[[#This Row],[PMT NO]]&lt;&gt;"",IF(ROW()-ROW(PaymentSchedule[[#Headers],[BEGINNING BALANCE]])=1,LoanAmount,INDEX(PaymentSchedule[ENDING BALANCE],ROW()-ROW(PaymentSchedule[[#Headers],[BEGINNING BALANCE]])-1)),"")</f>
        <v>217402.08922217306</v>
      </c>
      <c r="E117" s="25">
        <f>IF(PaymentSchedule[[#This Row],[PMT NO]]&lt;&gt;"",ScheduledPayment,"")</f>
        <v>1498.8763128818807</v>
      </c>
      <c r="F11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17" s="25">
        <f>IF(PaymentSchedule[[#This Row],[PMT NO]]&lt;&gt;"",PaymentSchedule[[#This Row],[TOTAL PAYMENT]]-PaymentSchedule[[#This Row],[INTEREST]],"")</f>
        <v>411.86586677101536</v>
      </c>
      <c r="I117" s="25">
        <f>IF(PaymentSchedule[[#This Row],[PMT NO]]&lt;&gt;"",PaymentSchedule[[#This Row],[BEGINNING BALANCE]]*(InterestRate/PaymentsPerYear),"")</f>
        <v>1087.0104461108654</v>
      </c>
      <c r="J11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216990.22335540203</v>
      </c>
      <c r="K117" s="25">
        <f>IF(PaymentSchedule[[#This Row],[PMT NO]]&lt;&gt;"",SUM(INDEX(PaymentSchedule[INTEREST],1,1):PaymentSchedule[[#This Row],[INTEREST]]),"")</f>
        <v>119875.60726935386</v>
      </c>
    </row>
    <row r="118" spans="1:11" x14ac:dyDescent="0.2">
      <c r="A118" s="5"/>
      <c r="B118" s="26">
        <f>IF(LoanIsGood,IF(ROW()-ROW(PaymentSchedule[[#Headers],[PMT NO]])&gt;ScheduledNumberOfPayments,"",ROW()-ROW(PaymentSchedule[[#Headers],[PMT NO]])),"")</f>
        <v>103</v>
      </c>
      <c r="C118" s="24">
        <f>IF(PaymentSchedule[[#This Row],[PMT NO]]&lt;&gt;"",EOMONTH(LoanStartDate,ROW(PaymentSchedule[[#This Row],[PMT NO]])-ROW(PaymentSchedule[[#Headers],[PMT NO]])-2)+DAY(LoanStartDate),"")</f>
        <v>49188</v>
      </c>
      <c r="D118" s="25">
        <f>IF(PaymentSchedule[[#This Row],[PMT NO]]&lt;&gt;"",IF(ROW()-ROW(PaymentSchedule[[#Headers],[BEGINNING BALANCE]])=1,LoanAmount,INDEX(PaymentSchedule[ENDING BALANCE],ROW()-ROW(PaymentSchedule[[#Headers],[BEGINNING BALANCE]])-1)),"")</f>
        <v>216990.22335540203</v>
      </c>
      <c r="E118" s="25">
        <f>IF(PaymentSchedule[[#This Row],[PMT NO]]&lt;&gt;"",ScheduledPayment,"")</f>
        <v>1498.8763128818807</v>
      </c>
      <c r="F11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18" s="25">
        <f>IF(PaymentSchedule[[#This Row],[PMT NO]]&lt;&gt;"",PaymentSchedule[[#This Row],[TOTAL PAYMENT]]-PaymentSchedule[[#This Row],[INTEREST]],"")</f>
        <v>413.92519610487057</v>
      </c>
      <c r="I118" s="25">
        <f>IF(PaymentSchedule[[#This Row],[PMT NO]]&lt;&gt;"",PaymentSchedule[[#This Row],[BEGINNING BALANCE]]*(InterestRate/PaymentsPerYear),"")</f>
        <v>1084.9511167770102</v>
      </c>
      <c r="J11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216576.29815929718</v>
      </c>
      <c r="K118" s="25">
        <f>IF(PaymentSchedule[[#This Row],[PMT NO]]&lt;&gt;"",SUM(INDEX(PaymentSchedule[INTEREST],1,1):PaymentSchedule[[#This Row],[INTEREST]]),"")</f>
        <v>120960.55838613087</v>
      </c>
    </row>
    <row r="119" spans="1:11" x14ac:dyDescent="0.2">
      <c r="A119" s="5"/>
      <c r="B119" s="26">
        <f>IF(LoanIsGood,IF(ROW()-ROW(PaymentSchedule[[#Headers],[PMT NO]])&gt;ScheduledNumberOfPayments,"",ROW()-ROW(PaymentSchedule[[#Headers],[PMT NO]])),"")</f>
        <v>104</v>
      </c>
      <c r="C119" s="24">
        <f>IF(PaymentSchedule[[#This Row],[PMT NO]]&lt;&gt;"",EOMONTH(LoanStartDate,ROW(PaymentSchedule[[#This Row],[PMT NO]])-ROW(PaymentSchedule[[#Headers],[PMT NO]])-2)+DAY(LoanStartDate),"")</f>
        <v>49218</v>
      </c>
      <c r="D119" s="25">
        <f>IF(PaymentSchedule[[#This Row],[PMT NO]]&lt;&gt;"",IF(ROW()-ROW(PaymentSchedule[[#Headers],[BEGINNING BALANCE]])=1,LoanAmount,INDEX(PaymentSchedule[ENDING BALANCE],ROW()-ROW(PaymentSchedule[[#Headers],[BEGINNING BALANCE]])-1)),"")</f>
        <v>216576.29815929718</v>
      </c>
      <c r="E119" s="25">
        <f>IF(PaymentSchedule[[#This Row],[PMT NO]]&lt;&gt;"",ScheduledPayment,"")</f>
        <v>1498.8763128818807</v>
      </c>
      <c r="F11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19" s="25">
        <f>IF(PaymentSchedule[[#This Row],[PMT NO]]&lt;&gt;"",PaymentSchedule[[#This Row],[TOTAL PAYMENT]]-PaymentSchedule[[#This Row],[INTEREST]],"")</f>
        <v>415.99482208539484</v>
      </c>
      <c r="I119" s="25">
        <f>IF(PaymentSchedule[[#This Row],[PMT NO]]&lt;&gt;"",PaymentSchedule[[#This Row],[BEGINNING BALANCE]]*(InterestRate/PaymentsPerYear),"")</f>
        <v>1082.8814907964859</v>
      </c>
      <c r="J11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216160.30333721178</v>
      </c>
      <c r="K119" s="25">
        <f>IF(PaymentSchedule[[#This Row],[PMT NO]]&lt;&gt;"",SUM(INDEX(PaymentSchedule[INTEREST],1,1):PaymentSchedule[[#This Row],[INTEREST]]),"")</f>
        <v>122043.43987692735</v>
      </c>
    </row>
    <row r="120" spans="1:11" x14ac:dyDescent="0.2">
      <c r="A120" s="5"/>
      <c r="B120" s="26">
        <f>IF(LoanIsGood,IF(ROW()-ROW(PaymentSchedule[[#Headers],[PMT NO]])&gt;ScheduledNumberOfPayments,"",ROW()-ROW(PaymentSchedule[[#Headers],[PMT NO]])),"")</f>
        <v>105</v>
      </c>
      <c r="C120" s="24">
        <f>IF(PaymentSchedule[[#This Row],[PMT NO]]&lt;&gt;"",EOMONTH(LoanStartDate,ROW(PaymentSchedule[[#This Row],[PMT NO]])-ROW(PaymentSchedule[[#Headers],[PMT NO]])-2)+DAY(LoanStartDate),"")</f>
        <v>49249</v>
      </c>
      <c r="D120" s="25">
        <f>IF(PaymentSchedule[[#This Row],[PMT NO]]&lt;&gt;"",IF(ROW()-ROW(PaymentSchedule[[#Headers],[BEGINNING BALANCE]])=1,LoanAmount,INDEX(PaymentSchedule[ENDING BALANCE],ROW()-ROW(PaymentSchedule[[#Headers],[BEGINNING BALANCE]])-1)),"")</f>
        <v>216160.30333721178</v>
      </c>
      <c r="E120" s="25">
        <f>IF(PaymentSchedule[[#This Row],[PMT NO]]&lt;&gt;"",ScheduledPayment,"")</f>
        <v>1498.8763128818807</v>
      </c>
      <c r="F12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20" s="25">
        <f>IF(PaymentSchedule[[#This Row],[PMT NO]]&lt;&gt;"",PaymentSchedule[[#This Row],[TOTAL PAYMENT]]-PaymentSchedule[[#This Row],[INTEREST]],"")</f>
        <v>418.07479619582182</v>
      </c>
      <c r="I120" s="25">
        <f>IF(PaymentSchedule[[#This Row],[PMT NO]]&lt;&gt;"",PaymentSchedule[[#This Row],[BEGINNING BALANCE]]*(InterestRate/PaymentsPerYear),"")</f>
        <v>1080.8015166860589</v>
      </c>
      <c r="J12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215742.22854101597</v>
      </c>
      <c r="K120" s="25">
        <f>IF(PaymentSchedule[[#This Row],[PMT NO]]&lt;&gt;"",SUM(INDEX(PaymentSchedule[INTEREST],1,1):PaymentSchedule[[#This Row],[INTEREST]]),"")</f>
        <v>123124.24139361341</v>
      </c>
    </row>
    <row r="121" spans="1:11" x14ac:dyDescent="0.2">
      <c r="A121" s="5"/>
      <c r="B121" s="26">
        <f>IF(LoanIsGood,IF(ROW()-ROW(PaymentSchedule[[#Headers],[PMT NO]])&gt;ScheduledNumberOfPayments,"",ROW()-ROW(PaymentSchedule[[#Headers],[PMT NO]])),"")</f>
        <v>106</v>
      </c>
      <c r="C121" s="24">
        <f>IF(PaymentSchedule[[#This Row],[PMT NO]]&lt;&gt;"",EOMONTH(LoanStartDate,ROW(PaymentSchedule[[#This Row],[PMT NO]])-ROW(PaymentSchedule[[#Headers],[PMT NO]])-2)+DAY(LoanStartDate),"")</f>
        <v>49279</v>
      </c>
      <c r="D121" s="25">
        <f>IF(PaymentSchedule[[#This Row],[PMT NO]]&lt;&gt;"",IF(ROW()-ROW(PaymentSchedule[[#Headers],[BEGINNING BALANCE]])=1,LoanAmount,INDEX(PaymentSchedule[ENDING BALANCE],ROW()-ROW(PaymentSchedule[[#Headers],[BEGINNING BALANCE]])-1)),"")</f>
        <v>215742.22854101597</v>
      </c>
      <c r="E121" s="25">
        <f>IF(PaymentSchedule[[#This Row],[PMT NO]]&lt;&gt;"",ScheduledPayment,"")</f>
        <v>1498.8763128818807</v>
      </c>
      <c r="F12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21" s="25">
        <f>IF(PaymentSchedule[[#This Row],[PMT NO]]&lt;&gt;"",PaymentSchedule[[#This Row],[TOTAL PAYMENT]]-PaymentSchedule[[#This Row],[INTEREST]],"")</f>
        <v>420.16517017680076</v>
      </c>
      <c r="I121" s="25">
        <f>IF(PaymentSchedule[[#This Row],[PMT NO]]&lt;&gt;"",PaymentSchedule[[#This Row],[BEGINNING BALANCE]]*(InterestRate/PaymentsPerYear),"")</f>
        <v>1078.71114270508</v>
      </c>
      <c r="J12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215322.06337083917</v>
      </c>
      <c r="K121" s="25">
        <f>IF(PaymentSchedule[[#This Row],[PMT NO]]&lt;&gt;"",SUM(INDEX(PaymentSchedule[INTEREST],1,1):PaymentSchedule[[#This Row],[INTEREST]]),"")</f>
        <v>124202.95253631849</v>
      </c>
    </row>
    <row r="122" spans="1:11" x14ac:dyDescent="0.2">
      <c r="A122" s="5"/>
      <c r="B122" s="26">
        <f>IF(LoanIsGood,IF(ROW()-ROW(PaymentSchedule[[#Headers],[PMT NO]])&gt;ScheduledNumberOfPayments,"",ROW()-ROW(PaymentSchedule[[#Headers],[PMT NO]])),"")</f>
        <v>107</v>
      </c>
      <c r="C122" s="24">
        <f>IF(PaymentSchedule[[#This Row],[PMT NO]]&lt;&gt;"",EOMONTH(LoanStartDate,ROW(PaymentSchedule[[#This Row],[PMT NO]])-ROW(PaymentSchedule[[#Headers],[PMT NO]])-2)+DAY(LoanStartDate),"")</f>
        <v>49310</v>
      </c>
      <c r="D122" s="25">
        <f>IF(PaymentSchedule[[#This Row],[PMT NO]]&lt;&gt;"",IF(ROW()-ROW(PaymentSchedule[[#Headers],[BEGINNING BALANCE]])=1,LoanAmount,INDEX(PaymentSchedule[ENDING BALANCE],ROW()-ROW(PaymentSchedule[[#Headers],[BEGINNING BALANCE]])-1)),"")</f>
        <v>215322.06337083917</v>
      </c>
      <c r="E122" s="25">
        <f>IF(PaymentSchedule[[#This Row],[PMT NO]]&lt;&gt;"",ScheduledPayment,"")</f>
        <v>1498.8763128818807</v>
      </c>
      <c r="F12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22" s="25">
        <f>IF(PaymentSchedule[[#This Row],[PMT NO]]&lt;&gt;"",PaymentSchedule[[#This Row],[TOTAL PAYMENT]]-PaymentSchedule[[#This Row],[INTEREST]],"")</f>
        <v>422.26599602768488</v>
      </c>
      <c r="I122" s="25">
        <f>IF(PaymentSchedule[[#This Row],[PMT NO]]&lt;&gt;"",PaymentSchedule[[#This Row],[BEGINNING BALANCE]]*(InterestRate/PaymentsPerYear),"")</f>
        <v>1076.6103168541958</v>
      </c>
      <c r="J12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214899.79737481149</v>
      </c>
      <c r="K122" s="25">
        <f>IF(PaymentSchedule[[#This Row],[PMT NO]]&lt;&gt;"",SUM(INDEX(PaymentSchedule[INTEREST],1,1):PaymentSchedule[[#This Row],[INTEREST]]),"")</f>
        <v>125279.56285317268</v>
      </c>
    </row>
    <row r="123" spans="1:11" x14ac:dyDescent="0.2">
      <c r="A123" s="5"/>
      <c r="B123" s="26">
        <f>IF(LoanIsGood,IF(ROW()-ROW(PaymentSchedule[[#Headers],[PMT NO]])&gt;ScheduledNumberOfPayments,"",ROW()-ROW(PaymentSchedule[[#Headers],[PMT NO]])),"")</f>
        <v>108</v>
      </c>
      <c r="C123" s="24">
        <f>IF(PaymentSchedule[[#This Row],[PMT NO]]&lt;&gt;"",EOMONTH(LoanStartDate,ROW(PaymentSchedule[[#This Row],[PMT NO]])-ROW(PaymentSchedule[[#Headers],[PMT NO]])-2)+DAY(LoanStartDate),"")</f>
        <v>49341</v>
      </c>
      <c r="D123" s="25">
        <f>IF(PaymentSchedule[[#This Row],[PMT NO]]&lt;&gt;"",IF(ROW()-ROW(PaymentSchedule[[#Headers],[BEGINNING BALANCE]])=1,LoanAmount,INDEX(PaymentSchedule[ENDING BALANCE],ROW()-ROW(PaymentSchedule[[#Headers],[BEGINNING BALANCE]])-1)),"")</f>
        <v>214899.79737481149</v>
      </c>
      <c r="E123" s="25">
        <f>IF(PaymentSchedule[[#This Row],[PMT NO]]&lt;&gt;"",ScheduledPayment,"")</f>
        <v>1498.8763128818807</v>
      </c>
      <c r="F12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23" s="25">
        <f>IF(PaymentSchedule[[#This Row],[PMT NO]]&lt;&gt;"",PaymentSchedule[[#This Row],[TOTAL PAYMENT]]-PaymentSchedule[[#This Row],[INTEREST]],"")</f>
        <v>424.37732600782329</v>
      </c>
      <c r="I123" s="25">
        <f>IF(PaymentSchedule[[#This Row],[PMT NO]]&lt;&gt;"",PaymentSchedule[[#This Row],[BEGINNING BALANCE]]*(InterestRate/PaymentsPerYear),"")</f>
        <v>1074.4989868740574</v>
      </c>
      <c r="J12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214475.42004880367</v>
      </c>
      <c r="K123" s="25">
        <f>IF(PaymentSchedule[[#This Row],[PMT NO]]&lt;&gt;"",SUM(INDEX(PaymentSchedule[INTEREST],1,1):PaymentSchedule[[#This Row],[INTEREST]]),"")</f>
        <v>126354.06184004674</v>
      </c>
    </row>
    <row r="124" spans="1:11" x14ac:dyDescent="0.2">
      <c r="A124" s="5"/>
      <c r="B124" s="26">
        <f>IF(LoanIsGood,IF(ROW()-ROW(PaymentSchedule[[#Headers],[PMT NO]])&gt;ScheduledNumberOfPayments,"",ROW()-ROW(PaymentSchedule[[#Headers],[PMT NO]])),"")</f>
        <v>109</v>
      </c>
      <c r="C124" s="24">
        <f>IF(PaymentSchedule[[#This Row],[PMT NO]]&lt;&gt;"",EOMONTH(LoanStartDate,ROW(PaymentSchedule[[#This Row],[PMT NO]])-ROW(PaymentSchedule[[#Headers],[PMT NO]])-2)+DAY(LoanStartDate),"")</f>
        <v>49369</v>
      </c>
      <c r="D124" s="25">
        <f>IF(PaymentSchedule[[#This Row],[PMT NO]]&lt;&gt;"",IF(ROW()-ROW(PaymentSchedule[[#Headers],[BEGINNING BALANCE]])=1,LoanAmount,INDEX(PaymentSchedule[ENDING BALANCE],ROW()-ROW(PaymentSchedule[[#Headers],[BEGINNING BALANCE]])-1)),"")</f>
        <v>214475.42004880367</v>
      </c>
      <c r="E124" s="25">
        <f>IF(PaymentSchedule[[#This Row],[PMT NO]]&lt;&gt;"",ScheduledPayment,"")</f>
        <v>1498.8763128818807</v>
      </c>
      <c r="F12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24" s="25">
        <f>IF(PaymentSchedule[[#This Row],[PMT NO]]&lt;&gt;"",PaymentSchedule[[#This Row],[TOTAL PAYMENT]]-PaymentSchedule[[#This Row],[INTEREST]],"")</f>
        <v>426.49921263786223</v>
      </c>
      <c r="I124" s="25">
        <f>IF(PaymentSchedule[[#This Row],[PMT NO]]&lt;&gt;"",PaymentSchedule[[#This Row],[BEGINNING BALANCE]]*(InterestRate/PaymentsPerYear),"")</f>
        <v>1072.3771002440185</v>
      </c>
      <c r="J12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214048.92083616581</v>
      </c>
      <c r="K124" s="25">
        <f>IF(PaymentSchedule[[#This Row],[PMT NO]]&lt;&gt;"",SUM(INDEX(PaymentSchedule[INTEREST],1,1):PaymentSchedule[[#This Row],[INTEREST]]),"")</f>
        <v>127426.43894029075</v>
      </c>
    </row>
    <row r="125" spans="1:11" x14ac:dyDescent="0.2">
      <c r="A125" s="5"/>
      <c r="B125" s="26">
        <f>IF(LoanIsGood,IF(ROW()-ROW(PaymentSchedule[[#Headers],[PMT NO]])&gt;ScheduledNumberOfPayments,"",ROW()-ROW(PaymentSchedule[[#Headers],[PMT NO]])),"")</f>
        <v>110</v>
      </c>
      <c r="C125" s="24">
        <f>IF(PaymentSchedule[[#This Row],[PMT NO]]&lt;&gt;"",EOMONTH(LoanStartDate,ROW(PaymentSchedule[[#This Row],[PMT NO]])-ROW(PaymentSchedule[[#Headers],[PMT NO]])-2)+DAY(LoanStartDate),"")</f>
        <v>49400</v>
      </c>
      <c r="D125" s="25">
        <f>IF(PaymentSchedule[[#This Row],[PMT NO]]&lt;&gt;"",IF(ROW()-ROW(PaymentSchedule[[#Headers],[BEGINNING BALANCE]])=1,LoanAmount,INDEX(PaymentSchedule[ENDING BALANCE],ROW()-ROW(PaymentSchedule[[#Headers],[BEGINNING BALANCE]])-1)),"")</f>
        <v>214048.92083616581</v>
      </c>
      <c r="E125" s="25">
        <f>IF(PaymentSchedule[[#This Row],[PMT NO]]&lt;&gt;"",ScheduledPayment,"")</f>
        <v>1498.8763128818807</v>
      </c>
      <c r="F12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25" s="25">
        <f>IF(PaymentSchedule[[#This Row],[PMT NO]]&lt;&gt;"",PaymentSchedule[[#This Row],[TOTAL PAYMENT]]-PaymentSchedule[[#This Row],[INTEREST]],"")</f>
        <v>428.63170870105159</v>
      </c>
      <c r="I125" s="25">
        <f>IF(PaymentSchedule[[#This Row],[PMT NO]]&lt;&gt;"",PaymentSchedule[[#This Row],[BEGINNING BALANCE]]*(InterestRate/PaymentsPerYear),"")</f>
        <v>1070.2446041808291</v>
      </c>
      <c r="J12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213620.28912746476</v>
      </c>
      <c r="K125" s="25">
        <f>IF(PaymentSchedule[[#This Row],[PMT NO]]&lt;&gt;"",SUM(INDEX(PaymentSchedule[INTEREST],1,1):PaymentSchedule[[#This Row],[INTEREST]]),"")</f>
        <v>128496.68354447158</v>
      </c>
    </row>
    <row r="126" spans="1:11" x14ac:dyDescent="0.2">
      <c r="A126" s="5"/>
      <c r="B126" s="26">
        <f>IF(LoanIsGood,IF(ROW()-ROW(PaymentSchedule[[#Headers],[PMT NO]])&gt;ScheduledNumberOfPayments,"",ROW()-ROW(PaymentSchedule[[#Headers],[PMT NO]])),"")</f>
        <v>111</v>
      </c>
      <c r="C126" s="24">
        <f>IF(PaymentSchedule[[#This Row],[PMT NO]]&lt;&gt;"",EOMONTH(LoanStartDate,ROW(PaymentSchedule[[#This Row],[PMT NO]])-ROW(PaymentSchedule[[#Headers],[PMT NO]])-2)+DAY(LoanStartDate),"")</f>
        <v>49430</v>
      </c>
      <c r="D126" s="25">
        <f>IF(PaymentSchedule[[#This Row],[PMT NO]]&lt;&gt;"",IF(ROW()-ROW(PaymentSchedule[[#Headers],[BEGINNING BALANCE]])=1,LoanAmount,INDEX(PaymentSchedule[ENDING BALANCE],ROW()-ROW(PaymentSchedule[[#Headers],[BEGINNING BALANCE]])-1)),"")</f>
        <v>213620.28912746476</v>
      </c>
      <c r="E126" s="25">
        <f>IF(PaymentSchedule[[#This Row],[PMT NO]]&lt;&gt;"",ScheduledPayment,"")</f>
        <v>1498.8763128818807</v>
      </c>
      <c r="F12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26" s="25">
        <f>IF(PaymentSchedule[[#This Row],[PMT NO]]&lt;&gt;"",PaymentSchedule[[#This Row],[TOTAL PAYMENT]]-PaymentSchedule[[#This Row],[INTEREST]],"")</f>
        <v>430.77486724455684</v>
      </c>
      <c r="I126" s="25">
        <f>IF(PaymentSchedule[[#This Row],[PMT NO]]&lt;&gt;"",PaymentSchedule[[#This Row],[BEGINNING BALANCE]]*(InterestRate/PaymentsPerYear),"")</f>
        <v>1068.1014456373239</v>
      </c>
      <c r="J12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213189.5142602202</v>
      </c>
      <c r="K126" s="25">
        <f>IF(PaymentSchedule[[#This Row],[PMT NO]]&lt;&gt;"",SUM(INDEX(PaymentSchedule[INTEREST],1,1):PaymentSchedule[[#This Row],[INTEREST]]),"")</f>
        <v>129564.78499010891</v>
      </c>
    </row>
    <row r="127" spans="1:11" x14ac:dyDescent="0.2">
      <c r="A127" s="5"/>
      <c r="B127" s="26">
        <f>IF(LoanIsGood,IF(ROW()-ROW(PaymentSchedule[[#Headers],[PMT NO]])&gt;ScheduledNumberOfPayments,"",ROW()-ROW(PaymentSchedule[[#Headers],[PMT NO]])),"")</f>
        <v>112</v>
      </c>
      <c r="C127" s="24">
        <f>IF(PaymentSchedule[[#This Row],[PMT NO]]&lt;&gt;"",EOMONTH(LoanStartDate,ROW(PaymentSchedule[[#This Row],[PMT NO]])-ROW(PaymentSchedule[[#Headers],[PMT NO]])-2)+DAY(LoanStartDate),"")</f>
        <v>49461</v>
      </c>
      <c r="D127" s="25">
        <f>IF(PaymentSchedule[[#This Row],[PMT NO]]&lt;&gt;"",IF(ROW()-ROW(PaymentSchedule[[#Headers],[BEGINNING BALANCE]])=1,LoanAmount,INDEX(PaymentSchedule[ENDING BALANCE],ROW()-ROW(PaymentSchedule[[#Headers],[BEGINNING BALANCE]])-1)),"")</f>
        <v>213189.5142602202</v>
      </c>
      <c r="E127" s="25">
        <f>IF(PaymentSchedule[[#This Row],[PMT NO]]&lt;&gt;"",ScheduledPayment,"")</f>
        <v>1498.8763128818807</v>
      </c>
      <c r="F12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27" s="25">
        <f>IF(PaymentSchedule[[#This Row],[PMT NO]]&lt;&gt;"",PaymentSchedule[[#This Row],[TOTAL PAYMENT]]-PaymentSchedule[[#This Row],[INTEREST]],"")</f>
        <v>432.92874158077962</v>
      </c>
      <c r="I127" s="25">
        <f>IF(PaymentSchedule[[#This Row],[PMT NO]]&lt;&gt;"",PaymentSchedule[[#This Row],[BEGINNING BALANCE]]*(InterestRate/PaymentsPerYear),"")</f>
        <v>1065.9475713011011</v>
      </c>
      <c r="J12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212756.58551863942</v>
      </c>
      <c r="K127" s="25">
        <f>IF(PaymentSchedule[[#This Row],[PMT NO]]&lt;&gt;"",SUM(INDEX(PaymentSchedule[INTEREST],1,1):PaymentSchedule[[#This Row],[INTEREST]]),"")</f>
        <v>130630.73256141001</v>
      </c>
    </row>
    <row r="128" spans="1:11" x14ac:dyDescent="0.2">
      <c r="A128" s="5"/>
      <c r="B128" s="26">
        <f>IF(LoanIsGood,IF(ROW()-ROW(PaymentSchedule[[#Headers],[PMT NO]])&gt;ScheduledNumberOfPayments,"",ROW()-ROW(PaymentSchedule[[#Headers],[PMT NO]])),"")</f>
        <v>113</v>
      </c>
      <c r="C128" s="24">
        <f>IF(PaymentSchedule[[#This Row],[PMT NO]]&lt;&gt;"",EOMONTH(LoanStartDate,ROW(PaymentSchedule[[#This Row],[PMT NO]])-ROW(PaymentSchedule[[#Headers],[PMT NO]])-2)+DAY(LoanStartDate),"")</f>
        <v>49491</v>
      </c>
      <c r="D128" s="25">
        <f>IF(PaymentSchedule[[#This Row],[PMT NO]]&lt;&gt;"",IF(ROW()-ROW(PaymentSchedule[[#Headers],[BEGINNING BALANCE]])=1,LoanAmount,INDEX(PaymentSchedule[ENDING BALANCE],ROW()-ROW(PaymentSchedule[[#Headers],[BEGINNING BALANCE]])-1)),"")</f>
        <v>212756.58551863942</v>
      </c>
      <c r="E128" s="25">
        <f>IF(PaymentSchedule[[#This Row],[PMT NO]]&lt;&gt;"",ScheduledPayment,"")</f>
        <v>1498.8763128818807</v>
      </c>
      <c r="F12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28" s="25">
        <f>IF(PaymentSchedule[[#This Row],[PMT NO]]&lt;&gt;"",PaymentSchedule[[#This Row],[TOTAL PAYMENT]]-PaymentSchedule[[#This Row],[INTEREST]],"")</f>
        <v>435.09338528868352</v>
      </c>
      <c r="I128" s="25">
        <f>IF(PaymentSchedule[[#This Row],[PMT NO]]&lt;&gt;"",PaymentSchedule[[#This Row],[BEGINNING BALANCE]]*(InterestRate/PaymentsPerYear),"")</f>
        <v>1063.7829275931972</v>
      </c>
      <c r="J12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212321.49213335072</v>
      </c>
      <c r="K128" s="25">
        <f>IF(PaymentSchedule[[#This Row],[PMT NO]]&lt;&gt;"",SUM(INDEX(PaymentSchedule[INTEREST],1,1):PaymentSchedule[[#This Row],[INTEREST]]),"")</f>
        <v>131694.51548900321</v>
      </c>
    </row>
    <row r="129" spans="1:11" x14ac:dyDescent="0.2">
      <c r="A129" s="5"/>
      <c r="B129" s="26">
        <f>IF(LoanIsGood,IF(ROW()-ROW(PaymentSchedule[[#Headers],[PMT NO]])&gt;ScheduledNumberOfPayments,"",ROW()-ROW(PaymentSchedule[[#Headers],[PMT NO]])),"")</f>
        <v>114</v>
      </c>
      <c r="C129" s="24">
        <f>IF(PaymentSchedule[[#This Row],[PMT NO]]&lt;&gt;"",EOMONTH(LoanStartDate,ROW(PaymentSchedule[[#This Row],[PMT NO]])-ROW(PaymentSchedule[[#Headers],[PMT NO]])-2)+DAY(LoanStartDate),"")</f>
        <v>49522</v>
      </c>
      <c r="D129" s="25">
        <f>IF(PaymentSchedule[[#This Row],[PMT NO]]&lt;&gt;"",IF(ROW()-ROW(PaymentSchedule[[#Headers],[BEGINNING BALANCE]])=1,LoanAmount,INDEX(PaymentSchedule[ENDING BALANCE],ROW()-ROW(PaymentSchedule[[#Headers],[BEGINNING BALANCE]])-1)),"")</f>
        <v>212321.49213335072</v>
      </c>
      <c r="E129" s="25">
        <f>IF(PaymentSchedule[[#This Row],[PMT NO]]&lt;&gt;"",ScheduledPayment,"")</f>
        <v>1498.8763128818807</v>
      </c>
      <c r="F12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29" s="25">
        <f>IF(PaymentSchedule[[#This Row],[PMT NO]]&lt;&gt;"",PaymentSchedule[[#This Row],[TOTAL PAYMENT]]-PaymentSchedule[[#This Row],[INTEREST]],"")</f>
        <v>437.26885221512703</v>
      </c>
      <c r="I129" s="25">
        <f>IF(PaymentSchedule[[#This Row],[PMT NO]]&lt;&gt;"",PaymentSchedule[[#This Row],[BEGINNING BALANCE]]*(InterestRate/PaymentsPerYear),"")</f>
        <v>1061.6074606667537</v>
      </c>
      <c r="J12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211884.22328113561</v>
      </c>
      <c r="K129" s="25">
        <f>IF(PaymentSchedule[[#This Row],[PMT NO]]&lt;&gt;"",SUM(INDEX(PaymentSchedule[INTEREST],1,1):PaymentSchedule[[#This Row],[INTEREST]]),"")</f>
        <v>132756.12294966998</v>
      </c>
    </row>
    <row r="130" spans="1:11" x14ac:dyDescent="0.2">
      <c r="A130" s="5"/>
      <c r="B130" s="26">
        <f>IF(LoanIsGood,IF(ROW()-ROW(PaymentSchedule[[#Headers],[PMT NO]])&gt;ScheduledNumberOfPayments,"",ROW()-ROW(PaymentSchedule[[#Headers],[PMT NO]])),"")</f>
        <v>115</v>
      </c>
      <c r="C130" s="24">
        <f>IF(PaymentSchedule[[#This Row],[PMT NO]]&lt;&gt;"",EOMONTH(LoanStartDate,ROW(PaymentSchedule[[#This Row],[PMT NO]])-ROW(PaymentSchedule[[#Headers],[PMT NO]])-2)+DAY(LoanStartDate),"")</f>
        <v>49553</v>
      </c>
      <c r="D130" s="25">
        <f>IF(PaymentSchedule[[#This Row],[PMT NO]]&lt;&gt;"",IF(ROW()-ROW(PaymentSchedule[[#Headers],[BEGINNING BALANCE]])=1,LoanAmount,INDEX(PaymentSchedule[ENDING BALANCE],ROW()-ROW(PaymentSchedule[[#Headers],[BEGINNING BALANCE]])-1)),"")</f>
        <v>211884.22328113561</v>
      </c>
      <c r="E130" s="25">
        <f>IF(PaymentSchedule[[#This Row],[PMT NO]]&lt;&gt;"",ScheduledPayment,"")</f>
        <v>1498.8763128818807</v>
      </c>
      <c r="F13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30" s="25">
        <f>IF(PaymentSchedule[[#This Row],[PMT NO]]&lt;&gt;"",PaymentSchedule[[#This Row],[TOTAL PAYMENT]]-PaymentSchedule[[#This Row],[INTEREST]],"")</f>
        <v>439.45519647620267</v>
      </c>
      <c r="I130" s="25">
        <f>IF(PaymentSchedule[[#This Row],[PMT NO]]&lt;&gt;"",PaymentSchedule[[#This Row],[BEGINNING BALANCE]]*(InterestRate/PaymentsPerYear),"")</f>
        <v>1059.421116405678</v>
      </c>
      <c r="J13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211444.76808465942</v>
      </c>
      <c r="K130" s="25">
        <f>IF(PaymentSchedule[[#This Row],[PMT NO]]&lt;&gt;"",SUM(INDEX(PaymentSchedule[INTEREST],1,1):PaymentSchedule[[#This Row],[INTEREST]]),"")</f>
        <v>133815.54406607567</v>
      </c>
    </row>
    <row r="131" spans="1:11" x14ac:dyDescent="0.2">
      <c r="A131" s="5"/>
      <c r="B131" s="26">
        <f>IF(LoanIsGood,IF(ROW()-ROW(PaymentSchedule[[#Headers],[PMT NO]])&gt;ScheduledNumberOfPayments,"",ROW()-ROW(PaymentSchedule[[#Headers],[PMT NO]])),"")</f>
        <v>116</v>
      </c>
      <c r="C131" s="24">
        <f>IF(PaymentSchedule[[#This Row],[PMT NO]]&lt;&gt;"",EOMONTH(LoanStartDate,ROW(PaymentSchedule[[#This Row],[PMT NO]])-ROW(PaymentSchedule[[#Headers],[PMT NO]])-2)+DAY(LoanStartDate),"")</f>
        <v>49583</v>
      </c>
      <c r="D131" s="25">
        <f>IF(PaymentSchedule[[#This Row],[PMT NO]]&lt;&gt;"",IF(ROW()-ROW(PaymentSchedule[[#Headers],[BEGINNING BALANCE]])=1,LoanAmount,INDEX(PaymentSchedule[ENDING BALANCE],ROW()-ROW(PaymentSchedule[[#Headers],[BEGINNING BALANCE]])-1)),"")</f>
        <v>211444.76808465942</v>
      </c>
      <c r="E131" s="25">
        <f>IF(PaymentSchedule[[#This Row],[PMT NO]]&lt;&gt;"",ScheduledPayment,"")</f>
        <v>1498.8763128818807</v>
      </c>
      <c r="F13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31" s="25">
        <f>IF(PaymentSchedule[[#This Row],[PMT NO]]&lt;&gt;"",PaymentSchedule[[#This Row],[TOTAL PAYMENT]]-PaymentSchedule[[#This Row],[INTEREST]],"")</f>
        <v>441.65247245858359</v>
      </c>
      <c r="I131" s="25">
        <f>IF(PaymentSchedule[[#This Row],[PMT NO]]&lt;&gt;"",PaymentSchedule[[#This Row],[BEGINNING BALANCE]]*(InterestRate/PaymentsPerYear),"")</f>
        <v>1057.2238404232971</v>
      </c>
      <c r="J13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211003.11561220084</v>
      </c>
      <c r="K131" s="25">
        <f>IF(PaymentSchedule[[#This Row],[PMT NO]]&lt;&gt;"",SUM(INDEX(PaymentSchedule[INTEREST],1,1):PaymentSchedule[[#This Row],[INTEREST]]),"")</f>
        <v>134872.76790649898</v>
      </c>
    </row>
    <row r="132" spans="1:11" x14ac:dyDescent="0.2">
      <c r="A132" s="5"/>
      <c r="B132" s="26">
        <f>IF(LoanIsGood,IF(ROW()-ROW(PaymentSchedule[[#Headers],[PMT NO]])&gt;ScheduledNumberOfPayments,"",ROW()-ROW(PaymentSchedule[[#Headers],[PMT NO]])),"")</f>
        <v>117</v>
      </c>
      <c r="C132" s="24">
        <f>IF(PaymentSchedule[[#This Row],[PMT NO]]&lt;&gt;"",EOMONTH(LoanStartDate,ROW(PaymentSchedule[[#This Row],[PMT NO]])-ROW(PaymentSchedule[[#Headers],[PMT NO]])-2)+DAY(LoanStartDate),"")</f>
        <v>49614</v>
      </c>
      <c r="D132" s="25">
        <f>IF(PaymentSchedule[[#This Row],[PMT NO]]&lt;&gt;"",IF(ROW()-ROW(PaymentSchedule[[#Headers],[BEGINNING BALANCE]])=1,LoanAmount,INDEX(PaymentSchedule[ENDING BALANCE],ROW()-ROW(PaymentSchedule[[#Headers],[BEGINNING BALANCE]])-1)),"")</f>
        <v>211003.11561220084</v>
      </c>
      <c r="E132" s="25">
        <f>IF(PaymentSchedule[[#This Row],[PMT NO]]&lt;&gt;"",ScheduledPayment,"")</f>
        <v>1498.8763128818807</v>
      </c>
      <c r="F13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32" s="25">
        <f>IF(PaymentSchedule[[#This Row],[PMT NO]]&lt;&gt;"",PaymentSchedule[[#This Row],[TOTAL PAYMENT]]-PaymentSchedule[[#This Row],[INTEREST]],"")</f>
        <v>443.86073482087659</v>
      </c>
      <c r="I132" s="25">
        <f>IF(PaymentSchedule[[#This Row],[PMT NO]]&lt;&gt;"",PaymentSchedule[[#This Row],[BEGINNING BALANCE]]*(InterestRate/PaymentsPerYear),"")</f>
        <v>1055.0155780610041</v>
      </c>
      <c r="J13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210559.25487737995</v>
      </c>
      <c r="K132" s="25">
        <f>IF(PaymentSchedule[[#This Row],[PMT NO]]&lt;&gt;"",SUM(INDEX(PaymentSchedule[INTEREST],1,1):PaymentSchedule[[#This Row],[INTEREST]]),"")</f>
        <v>135927.78348455997</v>
      </c>
    </row>
    <row r="133" spans="1:11" x14ac:dyDescent="0.2">
      <c r="A133" s="5"/>
      <c r="B133" s="26">
        <f>IF(LoanIsGood,IF(ROW()-ROW(PaymentSchedule[[#Headers],[PMT NO]])&gt;ScheduledNumberOfPayments,"",ROW()-ROW(PaymentSchedule[[#Headers],[PMT NO]])),"")</f>
        <v>118</v>
      </c>
      <c r="C133" s="24">
        <f>IF(PaymentSchedule[[#This Row],[PMT NO]]&lt;&gt;"",EOMONTH(LoanStartDate,ROW(PaymentSchedule[[#This Row],[PMT NO]])-ROW(PaymentSchedule[[#Headers],[PMT NO]])-2)+DAY(LoanStartDate),"")</f>
        <v>49644</v>
      </c>
      <c r="D133" s="25">
        <f>IF(PaymentSchedule[[#This Row],[PMT NO]]&lt;&gt;"",IF(ROW()-ROW(PaymentSchedule[[#Headers],[BEGINNING BALANCE]])=1,LoanAmount,INDEX(PaymentSchedule[ENDING BALANCE],ROW()-ROW(PaymentSchedule[[#Headers],[BEGINNING BALANCE]])-1)),"")</f>
        <v>210559.25487737995</v>
      </c>
      <c r="E133" s="25">
        <f>IF(PaymentSchedule[[#This Row],[PMT NO]]&lt;&gt;"",ScheduledPayment,"")</f>
        <v>1498.8763128818807</v>
      </c>
      <c r="F13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33" s="25">
        <f>IF(PaymentSchedule[[#This Row],[PMT NO]]&lt;&gt;"",PaymentSchedule[[#This Row],[TOTAL PAYMENT]]-PaymentSchedule[[#This Row],[INTEREST]],"")</f>
        <v>446.08003849498095</v>
      </c>
      <c r="I133" s="25">
        <f>IF(PaymentSchedule[[#This Row],[PMT NO]]&lt;&gt;"",PaymentSchedule[[#This Row],[BEGINNING BALANCE]]*(InterestRate/PaymentsPerYear),"")</f>
        <v>1052.7962743868998</v>
      </c>
      <c r="J13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210113.17483888497</v>
      </c>
      <c r="K133" s="25">
        <f>IF(PaymentSchedule[[#This Row],[PMT NO]]&lt;&gt;"",SUM(INDEX(PaymentSchedule[INTEREST],1,1):PaymentSchedule[[#This Row],[INTEREST]]),"")</f>
        <v>136980.57975894687</v>
      </c>
    </row>
    <row r="134" spans="1:11" x14ac:dyDescent="0.2">
      <c r="A134" s="5"/>
      <c r="B134" s="26">
        <f>IF(LoanIsGood,IF(ROW()-ROW(PaymentSchedule[[#Headers],[PMT NO]])&gt;ScheduledNumberOfPayments,"",ROW()-ROW(PaymentSchedule[[#Headers],[PMT NO]])),"")</f>
        <v>119</v>
      </c>
      <c r="C134" s="24">
        <f>IF(PaymentSchedule[[#This Row],[PMT NO]]&lt;&gt;"",EOMONTH(LoanStartDate,ROW(PaymentSchedule[[#This Row],[PMT NO]])-ROW(PaymentSchedule[[#Headers],[PMT NO]])-2)+DAY(LoanStartDate),"")</f>
        <v>49675</v>
      </c>
      <c r="D134" s="25">
        <f>IF(PaymentSchedule[[#This Row],[PMT NO]]&lt;&gt;"",IF(ROW()-ROW(PaymentSchedule[[#Headers],[BEGINNING BALANCE]])=1,LoanAmount,INDEX(PaymentSchedule[ENDING BALANCE],ROW()-ROW(PaymentSchedule[[#Headers],[BEGINNING BALANCE]])-1)),"")</f>
        <v>210113.17483888497</v>
      </c>
      <c r="E134" s="25">
        <f>IF(PaymentSchedule[[#This Row],[PMT NO]]&lt;&gt;"",ScheduledPayment,"")</f>
        <v>1498.8763128818807</v>
      </c>
      <c r="F13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34" s="25">
        <f>IF(PaymentSchedule[[#This Row],[PMT NO]]&lt;&gt;"",PaymentSchedule[[#This Row],[TOTAL PAYMENT]]-PaymentSchedule[[#This Row],[INTEREST]],"")</f>
        <v>448.31043868745587</v>
      </c>
      <c r="I134" s="25">
        <f>IF(PaymentSchedule[[#This Row],[PMT NO]]&lt;&gt;"",PaymentSchedule[[#This Row],[BEGINNING BALANCE]]*(InterestRate/PaymentsPerYear),"")</f>
        <v>1050.5658741944249</v>
      </c>
      <c r="J13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209664.86440019752</v>
      </c>
      <c r="K134" s="25">
        <f>IF(PaymentSchedule[[#This Row],[PMT NO]]&lt;&gt;"",SUM(INDEX(PaymentSchedule[INTEREST],1,1):PaymentSchedule[[#This Row],[INTEREST]]),"")</f>
        <v>138031.14563314131</v>
      </c>
    </row>
    <row r="135" spans="1:11" x14ac:dyDescent="0.2">
      <c r="A135" s="5"/>
      <c r="B135" s="26">
        <f>IF(LoanIsGood,IF(ROW()-ROW(PaymentSchedule[[#Headers],[PMT NO]])&gt;ScheduledNumberOfPayments,"",ROW()-ROW(PaymentSchedule[[#Headers],[PMT NO]])),"")</f>
        <v>120</v>
      </c>
      <c r="C135" s="24">
        <f>IF(PaymentSchedule[[#This Row],[PMT NO]]&lt;&gt;"",EOMONTH(LoanStartDate,ROW(PaymentSchedule[[#This Row],[PMT NO]])-ROW(PaymentSchedule[[#Headers],[PMT NO]])-2)+DAY(LoanStartDate),"")</f>
        <v>49706</v>
      </c>
      <c r="D135" s="25">
        <f>IF(PaymentSchedule[[#This Row],[PMT NO]]&lt;&gt;"",IF(ROW()-ROW(PaymentSchedule[[#Headers],[BEGINNING BALANCE]])=1,LoanAmount,INDEX(PaymentSchedule[ENDING BALANCE],ROW()-ROW(PaymentSchedule[[#Headers],[BEGINNING BALANCE]])-1)),"")</f>
        <v>209664.86440019752</v>
      </c>
      <c r="E135" s="25">
        <f>IF(PaymentSchedule[[#This Row],[PMT NO]]&lt;&gt;"",ScheduledPayment,"")</f>
        <v>1498.8763128818807</v>
      </c>
      <c r="F13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35" s="25">
        <f>IF(PaymentSchedule[[#This Row],[PMT NO]]&lt;&gt;"",PaymentSchedule[[#This Row],[TOTAL PAYMENT]]-PaymentSchedule[[#This Row],[INTEREST]],"")</f>
        <v>450.55199088089307</v>
      </c>
      <c r="I135" s="25">
        <f>IF(PaymentSchedule[[#This Row],[PMT NO]]&lt;&gt;"",PaymentSchedule[[#This Row],[BEGINNING BALANCE]]*(InterestRate/PaymentsPerYear),"")</f>
        <v>1048.3243220009876</v>
      </c>
      <c r="J13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209214.31240931663</v>
      </c>
      <c r="K135" s="25">
        <f>IF(PaymentSchedule[[#This Row],[PMT NO]]&lt;&gt;"",SUM(INDEX(PaymentSchedule[INTEREST],1,1):PaymentSchedule[[#This Row],[INTEREST]]),"")</f>
        <v>139079.4699551423</v>
      </c>
    </row>
    <row r="136" spans="1:11" x14ac:dyDescent="0.2">
      <c r="A136" s="5"/>
      <c r="B136" s="26">
        <f>IF(LoanIsGood,IF(ROW()-ROW(PaymentSchedule[[#Headers],[PMT NO]])&gt;ScheduledNumberOfPayments,"",ROW()-ROW(PaymentSchedule[[#Headers],[PMT NO]])),"")</f>
        <v>121</v>
      </c>
      <c r="C136" s="24">
        <f>IF(PaymentSchedule[[#This Row],[PMT NO]]&lt;&gt;"",EOMONTH(LoanStartDate,ROW(PaymentSchedule[[#This Row],[PMT NO]])-ROW(PaymentSchedule[[#Headers],[PMT NO]])-2)+DAY(LoanStartDate),"")</f>
        <v>49735</v>
      </c>
      <c r="D136" s="25">
        <f>IF(PaymentSchedule[[#This Row],[PMT NO]]&lt;&gt;"",IF(ROW()-ROW(PaymentSchedule[[#Headers],[BEGINNING BALANCE]])=1,LoanAmount,INDEX(PaymentSchedule[ENDING BALANCE],ROW()-ROW(PaymentSchedule[[#Headers],[BEGINNING BALANCE]])-1)),"")</f>
        <v>209214.31240931663</v>
      </c>
      <c r="E136" s="25">
        <f>IF(PaymentSchedule[[#This Row],[PMT NO]]&lt;&gt;"",ScheduledPayment,"")</f>
        <v>1498.8763128818807</v>
      </c>
      <c r="F13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36" s="25">
        <f>IF(PaymentSchedule[[#This Row],[PMT NO]]&lt;&gt;"",PaymentSchedule[[#This Row],[TOTAL PAYMENT]]-PaymentSchedule[[#This Row],[INTEREST]],"")</f>
        <v>452.80475083529768</v>
      </c>
      <c r="I136" s="25">
        <f>IF(PaymentSchedule[[#This Row],[PMT NO]]&lt;&gt;"",PaymentSchedule[[#This Row],[BEGINNING BALANCE]]*(InterestRate/PaymentsPerYear),"")</f>
        <v>1046.071562046583</v>
      </c>
      <c r="J13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208761.50765848134</v>
      </c>
      <c r="K136" s="25">
        <f>IF(PaymentSchedule[[#This Row],[PMT NO]]&lt;&gt;"",SUM(INDEX(PaymentSchedule[INTEREST],1,1):PaymentSchedule[[#This Row],[INTEREST]]),"")</f>
        <v>140125.54151718889</v>
      </c>
    </row>
    <row r="137" spans="1:11" x14ac:dyDescent="0.2">
      <c r="A137" s="5"/>
      <c r="B137" s="26">
        <f>IF(LoanIsGood,IF(ROW()-ROW(PaymentSchedule[[#Headers],[PMT NO]])&gt;ScheduledNumberOfPayments,"",ROW()-ROW(PaymentSchedule[[#Headers],[PMT NO]])),"")</f>
        <v>122</v>
      </c>
      <c r="C137" s="24">
        <f>IF(PaymentSchedule[[#This Row],[PMT NO]]&lt;&gt;"",EOMONTH(LoanStartDate,ROW(PaymentSchedule[[#This Row],[PMT NO]])-ROW(PaymentSchedule[[#Headers],[PMT NO]])-2)+DAY(LoanStartDate),"")</f>
        <v>49766</v>
      </c>
      <c r="D137" s="25">
        <f>IF(PaymentSchedule[[#This Row],[PMT NO]]&lt;&gt;"",IF(ROW()-ROW(PaymentSchedule[[#Headers],[BEGINNING BALANCE]])=1,LoanAmount,INDEX(PaymentSchedule[ENDING BALANCE],ROW()-ROW(PaymentSchedule[[#Headers],[BEGINNING BALANCE]])-1)),"")</f>
        <v>208761.50765848134</v>
      </c>
      <c r="E137" s="25">
        <f>IF(PaymentSchedule[[#This Row],[PMT NO]]&lt;&gt;"",ScheduledPayment,"")</f>
        <v>1498.8763128818807</v>
      </c>
      <c r="F13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37" s="25">
        <f>IF(PaymentSchedule[[#This Row],[PMT NO]]&lt;&gt;"",PaymentSchedule[[#This Row],[TOTAL PAYMENT]]-PaymentSchedule[[#This Row],[INTEREST]],"")</f>
        <v>455.06877458947406</v>
      </c>
      <c r="I137" s="25">
        <f>IF(PaymentSchedule[[#This Row],[PMT NO]]&lt;&gt;"",PaymentSchedule[[#This Row],[BEGINNING BALANCE]]*(InterestRate/PaymentsPerYear),"")</f>
        <v>1043.8075382924067</v>
      </c>
      <c r="J13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208306.43888389185</v>
      </c>
      <c r="K137" s="25">
        <f>IF(PaymentSchedule[[#This Row],[PMT NO]]&lt;&gt;"",SUM(INDEX(PaymentSchedule[INTEREST],1,1):PaymentSchedule[[#This Row],[INTEREST]]),"")</f>
        <v>141169.34905548129</v>
      </c>
    </row>
    <row r="138" spans="1:11" x14ac:dyDescent="0.2">
      <c r="A138" s="5"/>
      <c r="B138" s="26">
        <f>IF(LoanIsGood,IF(ROW()-ROW(PaymentSchedule[[#Headers],[PMT NO]])&gt;ScheduledNumberOfPayments,"",ROW()-ROW(PaymentSchedule[[#Headers],[PMT NO]])),"")</f>
        <v>123</v>
      </c>
      <c r="C138" s="24">
        <f>IF(PaymentSchedule[[#This Row],[PMT NO]]&lt;&gt;"",EOMONTH(LoanStartDate,ROW(PaymentSchedule[[#This Row],[PMT NO]])-ROW(PaymentSchedule[[#Headers],[PMT NO]])-2)+DAY(LoanStartDate),"")</f>
        <v>49796</v>
      </c>
      <c r="D138" s="25">
        <f>IF(PaymentSchedule[[#This Row],[PMT NO]]&lt;&gt;"",IF(ROW()-ROW(PaymentSchedule[[#Headers],[BEGINNING BALANCE]])=1,LoanAmount,INDEX(PaymentSchedule[ENDING BALANCE],ROW()-ROW(PaymentSchedule[[#Headers],[BEGINNING BALANCE]])-1)),"")</f>
        <v>208306.43888389185</v>
      </c>
      <c r="E138" s="25">
        <f>IF(PaymentSchedule[[#This Row],[PMT NO]]&lt;&gt;"",ScheduledPayment,"")</f>
        <v>1498.8763128818807</v>
      </c>
      <c r="F13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38" s="25">
        <f>IF(PaymentSchedule[[#This Row],[PMT NO]]&lt;&gt;"",PaymentSchedule[[#This Row],[TOTAL PAYMENT]]-PaymentSchedule[[#This Row],[INTEREST]],"")</f>
        <v>457.34411846242142</v>
      </c>
      <c r="I138" s="25">
        <f>IF(PaymentSchedule[[#This Row],[PMT NO]]&lt;&gt;"",PaymentSchedule[[#This Row],[BEGINNING BALANCE]]*(InterestRate/PaymentsPerYear),"")</f>
        <v>1041.5321944194593</v>
      </c>
      <c r="J13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207849.09476542944</v>
      </c>
      <c r="K138" s="25">
        <f>IF(PaymentSchedule[[#This Row],[PMT NO]]&lt;&gt;"",SUM(INDEX(PaymentSchedule[INTEREST],1,1):PaymentSchedule[[#This Row],[INTEREST]]),"")</f>
        <v>142210.88124990076</v>
      </c>
    </row>
    <row r="139" spans="1:11" x14ac:dyDescent="0.2">
      <c r="A139" s="5"/>
      <c r="B139" s="26">
        <f>IF(LoanIsGood,IF(ROW()-ROW(PaymentSchedule[[#Headers],[PMT NO]])&gt;ScheduledNumberOfPayments,"",ROW()-ROW(PaymentSchedule[[#Headers],[PMT NO]])),"")</f>
        <v>124</v>
      </c>
      <c r="C139" s="24">
        <f>IF(PaymentSchedule[[#This Row],[PMT NO]]&lt;&gt;"",EOMONTH(LoanStartDate,ROW(PaymentSchedule[[#This Row],[PMT NO]])-ROW(PaymentSchedule[[#Headers],[PMT NO]])-2)+DAY(LoanStartDate),"")</f>
        <v>49827</v>
      </c>
      <c r="D139" s="25">
        <f>IF(PaymentSchedule[[#This Row],[PMT NO]]&lt;&gt;"",IF(ROW()-ROW(PaymentSchedule[[#Headers],[BEGINNING BALANCE]])=1,LoanAmount,INDEX(PaymentSchedule[ENDING BALANCE],ROW()-ROW(PaymentSchedule[[#Headers],[BEGINNING BALANCE]])-1)),"")</f>
        <v>207849.09476542944</v>
      </c>
      <c r="E139" s="25">
        <f>IF(PaymentSchedule[[#This Row],[PMT NO]]&lt;&gt;"",ScheduledPayment,"")</f>
        <v>1498.8763128818807</v>
      </c>
      <c r="F13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39" s="25">
        <f>IF(PaymentSchedule[[#This Row],[PMT NO]]&lt;&gt;"",PaymentSchedule[[#This Row],[TOTAL PAYMENT]]-PaymentSchedule[[#This Row],[INTEREST]],"")</f>
        <v>459.63083905473354</v>
      </c>
      <c r="I139" s="25">
        <f>IF(PaymentSchedule[[#This Row],[PMT NO]]&lt;&gt;"",PaymentSchedule[[#This Row],[BEGINNING BALANCE]]*(InterestRate/PaymentsPerYear),"")</f>
        <v>1039.2454738271472</v>
      </c>
      <c r="J13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207389.46392637471</v>
      </c>
      <c r="K139" s="25">
        <f>IF(PaymentSchedule[[#This Row],[PMT NO]]&lt;&gt;"",SUM(INDEX(PaymentSchedule[INTEREST],1,1):PaymentSchedule[[#This Row],[INTEREST]]),"")</f>
        <v>143250.12672372791</v>
      </c>
    </row>
    <row r="140" spans="1:11" x14ac:dyDescent="0.2">
      <c r="A140" s="5"/>
      <c r="B140" s="26">
        <f>IF(LoanIsGood,IF(ROW()-ROW(PaymentSchedule[[#Headers],[PMT NO]])&gt;ScheduledNumberOfPayments,"",ROW()-ROW(PaymentSchedule[[#Headers],[PMT NO]])),"")</f>
        <v>125</v>
      </c>
      <c r="C140" s="24">
        <f>IF(PaymentSchedule[[#This Row],[PMT NO]]&lt;&gt;"",EOMONTH(LoanStartDate,ROW(PaymentSchedule[[#This Row],[PMT NO]])-ROW(PaymentSchedule[[#Headers],[PMT NO]])-2)+DAY(LoanStartDate),"")</f>
        <v>49857</v>
      </c>
      <c r="D140" s="25">
        <f>IF(PaymentSchedule[[#This Row],[PMT NO]]&lt;&gt;"",IF(ROW()-ROW(PaymentSchedule[[#Headers],[BEGINNING BALANCE]])=1,LoanAmount,INDEX(PaymentSchedule[ENDING BALANCE],ROW()-ROW(PaymentSchedule[[#Headers],[BEGINNING BALANCE]])-1)),"")</f>
        <v>207389.46392637471</v>
      </c>
      <c r="E140" s="25">
        <f>IF(PaymentSchedule[[#This Row],[PMT NO]]&lt;&gt;"",ScheduledPayment,"")</f>
        <v>1498.8763128818807</v>
      </c>
      <c r="F14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40" s="25">
        <f>IF(PaymentSchedule[[#This Row],[PMT NO]]&lt;&gt;"",PaymentSchedule[[#This Row],[TOTAL PAYMENT]]-PaymentSchedule[[#This Row],[INTEREST]],"")</f>
        <v>461.92899325000712</v>
      </c>
      <c r="I140" s="25">
        <f>IF(PaymentSchedule[[#This Row],[PMT NO]]&lt;&gt;"",PaymentSchedule[[#This Row],[BEGINNING BALANCE]]*(InterestRate/PaymentsPerYear),"")</f>
        <v>1036.9473196318736</v>
      </c>
      <c r="J14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206927.5349331247</v>
      </c>
      <c r="K140" s="25">
        <f>IF(PaymentSchedule[[#This Row],[PMT NO]]&lt;&gt;"",SUM(INDEX(PaymentSchedule[INTEREST],1,1):PaymentSchedule[[#This Row],[INTEREST]]),"")</f>
        <v>144287.07404335978</v>
      </c>
    </row>
    <row r="141" spans="1:11" x14ac:dyDescent="0.2">
      <c r="A141" s="5"/>
      <c r="B141" s="26">
        <f>IF(LoanIsGood,IF(ROW()-ROW(PaymentSchedule[[#Headers],[PMT NO]])&gt;ScheduledNumberOfPayments,"",ROW()-ROW(PaymentSchedule[[#Headers],[PMT NO]])),"")</f>
        <v>126</v>
      </c>
      <c r="C141" s="24">
        <f>IF(PaymentSchedule[[#This Row],[PMT NO]]&lt;&gt;"",EOMONTH(LoanStartDate,ROW(PaymentSchedule[[#This Row],[PMT NO]])-ROW(PaymentSchedule[[#Headers],[PMT NO]])-2)+DAY(LoanStartDate),"")</f>
        <v>49888</v>
      </c>
      <c r="D141" s="25">
        <f>IF(PaymentSchedule[[#This Row],[PMT NO]]&lt;&gt;"",IF(ROW()-ROW(PaymentSchedule[[#Headers],[BEGINNING BALANCE]])=1,LoanAmount,INDEX(PaymentSchedule[ENDING BALANCE],ROW()-ROW(PaymentSchedule[[#Headers],[BEGINNING BALANCE]])-1)),"")</f>
        <v>206927.5349331247</v>
      </c>
      <c r="E141" s="25">
        <f>IF(PaymentSchedule[[#This Row],[PMT NO]]&lt;&gt;"",ScheduledPayment,"")</f>
        <v>1498.8763128818807</v>
      </c>
      <c r="F14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41" s="25">
        <f>IF(PaymentSchedule[[#This Row],[PMT NO]]&lt;&gt;"",PaymentSchedule[[#This Row],[TOTAL PAYMENT]]-PaymentSchedule[[#This Row],[INTEREST]],"")</f>
        <v>464.23863821625719</v>
      </c>
      <c r="I141" s="25">
        <f>IF(PaymentSchedule[[#This Row],[PMT NO]]&lt;&gt;"",PaymentSchedule[[#This Row],[BEGINNING BALANCE]]*(InterestRate/PaymentsPerYear),"")</f>
        <v>1034.6376746656235</v>
      </c>
      <c r="J14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206463.29629490845</v>
      </c>
      <c r="K141" s="25">
        <f>IF(PaymentSchedule[[#This Row],[PMT NO]]&lt;&gt;"",SUM(INDEX(PaymentSchedule[INTEREST],1,1):PaymentSchedule[[#This Row],[INTEREST]]),"")</f>
        <v>145321.71171802541</v>
      </c>
    </row>
    <row r="142" spans="1:11" x14ac:dyDescent="0.2">
      <c r="A142" s="5"/>
      <c r="B142" s="26">
        <f>IF(LoanIsGood,IF(ROW()-ROW(PaymentSchedule[[#Headers],[PMT NO]])&gt;ScheduledNumberOfPayments,"",ROW()-ROW(PaymentSchedule[[#Headers],[PMT NO]])),"")</f>
        <v>127</v>
      </c>
      <c r="C142" s="24">
        <f>IF(PaymentSchedule[[#This Row],[PMT NO]]&lt;&gt;"",EOMONTH(LoanStartDate,ROW(PaymentSchedule[[#This Row],[PMT NO]])-ROW(PaymentSchedule[[#Headers],[PMT NO]])-2)+DAY(LoanStartDate),"")</f>
        <v>49919</v>
      </c>
      <c r="D142" s="25">
        <f>IF(PaymentSchedule[[#This Row],[PMT NO]]&lt;&gt;"",IF(ROW()-ROW(PaymentSchedule[[#Headers],[BEGINNING BALANCE]])=1,LoanAmount,INDEX(PaymentSchedule[ENDING BALANCE],ROW()-ROW(PaymentSchedule[[#Headers],[BEGINNING BALANCE]])-1)),"")</f>
        <v>206463.29629490845</v>
      </c>
      <c r="E142" s="25">
        <f>IF(PaymentSchedule[[#This Row],[PMT NO]]&lt;&gt;"",ScheduledPayment,"")</f>
        <v>1498.8763128818807</v>
      </c>
      <c r="F14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42" s="25">
        <f>IF(PaymentSchedule[[#This Row],[PMT NO]]&lt;&gt;"",PaymentSchedule[[#This Row],[TOTAL PAYMENT]]-PaymentSchedule[[#This Row],[INTEREST]],"")</f>
        <v>466.55983140733838</v>
      </c>
      <c r="I142" s="25">
        <f>IF(PaymentSchedule[[#This Row],[PMT NO]]&lt;&gt;"",PaymentSchedule[[#This Row],[BEGINNING BALANCE]]*(InterestRate/PaymentsPerYear),"")</f>
        <v>1032.3164814745423</v>
      </c>
      <c r="J14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205996.73646350112</v>
      </c>
      <c r="K142" s="25">
        <f>IF(PaymentSchedule[[#This Row],[PMT NO]]&lt;&gt;"",SUM(INDEX(PaymentSchedule[INTEREST],1,1):PaymentSchedule[[#This Row],[INTEREST]]),"")</f>
        <v>146354.02819949997</v>
      </c>
    </row>
    <row r="143" spans="1:11" x14ac:dyDescent="0.2">
      <c r="A143" s="5"/>
      <c r="B143" s="26">
        <f>IF(LoanIsGood,IF(ROW()-ROW(PaymentSchedule[[#Headers],[PMT NO]])&gt;ScheduledNumberOfPayments,"",ROW()-ROW(PaymentSchedule[[#Headers],[PMT NO]])),"")</f>
        <v>128</v>
      </c>
      <c r="C143" s="24">
        <f>IF(PaymentSchedule[[#This Row],[PMT NO]]&lt;&gt;"",EOMONTH(LoanStartDate,ROW(PaymentSchedule[[#This Row],[PMT NO]])-ROW(PaymentSchedule[[#Headers],[PMT NO]])-2)+DAY(LoanStartDate),"")</f>
        <v>49949</v>
      </c>
      <c r="D143" s="25">
        <f>IF(PaymentSchedule[[#This Row],[PMT NO]]&lt;&gt;"",IF(ROW()-ROW(PaymentSchedule[[#Headers],[BEGINNING BALANCE]])=1,LoanAmount,INDEX(PaymentSchedule[ENDING BALANCE],ROW()-ROW(PaymentSchedule[[#Headers],[BEGINNING BALANCE]])-1)),"")</f>
        <v>205996.73646350112</v>
      </c>
      <c r="E143" s="25">
        <f>IF(PaymentSchedule[[#This Row],[PMT NO]]&lt;&gt;"",ScheduledPayment,"")</f>
        <v>1498.8763128818807</v>
      </c>
      <c r="F14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43" s="25">
        <f>IF(PaymentSchedule[[#This Row],[PMT NO]]&lt;&gt;"",PaymentSchedule[[#This Row],[TOTAL PAYMENT]]-PaymentSchedule[[#This Row],[INTEREST]],"")</f>
        <v>468.89263056437517</v>
      </c>
      <c r="I143" s="25">
        <f>IF(PaymentSchedule[[#This Row],[PMT NO]]&lt;&gt;"",PaymentSchedule[[#This Row],[BEGINNING BALANCE]]*(InterestRate/PaymentsPerYear),"")</f>
        <v>1029.9836823175056</v>
      </c>
      <c r="J14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205527.84383293675</v>
      </c>
      <c r="K143" s="25">
        <f>IF(PaymentSchedule[[#This Row],[PMT NO]]&lt;&gt;"",SUM(INDEX(PaymentSchedule[INTEREST],1,1):PaymentSchedule[[#This Row],[INTEREST]]),"")</f>
        <v>147384.01188181748</v>
      </c>
    </row>
    <row r="144" spans="1:11" x14ac:dyDescent="0.2">
      <c r="A144" s="5"/>
      <c r="B144" s="26">
        <f>IF(LoanIsGood,IF(ROW()-ROW(PaymentSchedule[[#Headers],[PMT NO]])&gt;ScheduledNumberOfPayments,"",ROW()-ROW(PaymentSchedule[[#Headers],[PMT NO]])),"")</f>
        <v>129</v>
      </c>
      <c r="C144" s="24">
        <f>IF(PaymentSchedule[[#This Row],[PMT NO]]&lt;&gt;"",EOMONTH(LoanStartDate,ROW(PaymentSchedule[[#This Row],[PMT NO]])-ROW(PaymentSchedule[[#Headers],[PMT NO]])-2)+DAY(LoanStartDate),"")</f>
        <v>49980</v>
      </c>
      <c r="D144" s="25">
        <f>IF(PaymentSchedule[[#This Row],[PMT NO]]&lt;&gt;"",IF(ROW()-ROW(PaymentSchedule[[#Headers],[BEGINNING BALANCE]])=1,LoanAmount,INDEX(PaymentSchedule[ENDING BALANCE],ROW()-ROW(PaymentSchedule[[#Headers],[BEGINNING BALANCE]])-1)),"")</f>
        <v>205527.84383293675</v>
      </c>
      <c r="E144" s="25">
        <f>IF(PaymentSchedule[[#This Row],[PMT NO]]&lt;&gt;"",ScheduledPayment,"")</f>
        <v>1498.8763128818807</v>
      </c>
      <c r="F14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44" s="25">
        <f>IF(PaymentSchedule[[#This Row],[PMT NO]]&lt;&gt;"",PaymentSchedule[[#This Row],[TOTAL PAYMENT]]-PaymentSchedule[[#This Row],[INTEREST]],"")</f>
        <v>471.23709371719701</v>
      </c>
      <c r="I144" s="25">
        <f>IF(PaymentSchedule[[#This Row],[PMT NO]]&lt;&gt;"",PaymentSchedule[[#This Row],[BEGINNING BALANCE]]*(InterestRate/PaymentsPerYear),"")</f>
        <v>1027.6392191646837</v>
      </c>
      <c r="J14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205056.60673921954</v>
      </c>
      <c r="K144" s="25">
        <f>IF(PaymentSchedule[[#This Row],[PMT NO]]&lt;&gt;"",SUM(INDEX(PaymentSchedule[INTEREST],1,1):PaymentSchedule[[#This Row],[INTEREST]]),"")</f>
        <v>148411.65110098216</v>
      </c>
    </row>
    <row r="145" spans="1:11" x14ac:dyDescent="0.2">
      <c r="A145" s="5"/>
      <c r="B145" s="26">
        <f>IF(LoanIsGood,IF(ROW()-ROW(PaymentSchedule[[#Headers],[PMT NO]])&gt;ScheduledNumberOfPayments,"",ROW()-ROW(PaymentSchedule[[#Headers],[PMT NO]])),"")</f>
        <v>130</v>
      </c>
      <c r="C145" s="24">
        <f>IF(PaymentSchedule[[#This Row],[PMT NO]]&lt;&gt;"",EOMONTH(LoanStartDate,ROW(PaymentSchedule[[#This Row],[PMT NO]])-ROW(PaymentSchedule[[#Headers],[PMT NO]])-2)+DAY(LoanStartDate),"")</f>
        <v>50010</v>
      </c>
      <c r="D145" s="25">
        <f>IF(PaymentSchedule[[#This Row],[PMT NO]]&lt;&gt;"",IF(ROW()-ROW(PaymentSchedule[[#Headers],[BEGINNING BALANCE]])=1,LoanAmount,INDEX(PaymentSchedule[ENDING BALANCE],ROW()-ROW(PaymentSchedule[[#Headers],[BEGINNING BALANCE]])-1)),"")</f>
        <v>205056.60673921954</v>
      </c>
      <c r="E145" s="25">
        <f>IF(PaymentSchedule[[#This Row],[PMT NO]]&lt;&gt;"",ScheduledPayment,"")</f>
        <v>1498.8763128818807</v>
      </c>
      <c r="F14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45" s="25">
        <f>IF(PaymentSchedule[[#This Row],[PMT NO]]&lt;&gt;"",PaymentSchedule[[#This Row],[TOTAL PAYMENT]]-PaymentSchedule[[#This Row],[INTEREST]],"")</f>
        <v>473.5932791857831</v>
      </c>
      <c r="I145" s="25">
        <f>IF(PaymentSchedule[[#This Row],[PMT NO]]&lt;&gt;"",PaymentSchedule[[#This Row],[BEGINNING BALANCE]]*(InterestRate/PaymentsPerYear),"")</f>
        <v>1025.2830336960976</v>
      </c>
      <c r="J14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204583.01346003375</v>
      </c>
      <c r="K145" s="25">
        <f>IF(PaymentSchedule[[#This Row],[PMT NO]]&lt;&gt;"",SUM(INDEX(PaymentSchedule[INTEREST],1,1):PaymentSchedule[[#This Row],[INTEREST]]),"")</f>
        <v>149436.93413467825</v>
      </c>
    </row>
    <row r="146" spans="1:11" x14ac:dyDescent="0.2">
      <c r="A146" s="5"/>
      <c r="B146" s="26">
        <f>IF(LoanIsGood,IF(ROW()-ROW(PaymentSchedule[[#Headers],[PMT NO]])&gt;ScheduledNumberOfPayments,"",ROW()-ROW(PaymentSchedule[[#Headers],[PMT NO]])),"")</f>
        <v>131</v>
      </c>
      <c r="C146" s="24">
        <f>IF(PaymentSchedule[[#This Row],[PMT NO]]&lt;&gt;"",EOMONTH(LoanStartDate,ROW(PaymentSchedule[[#This Row],[PMT NO]])-ROW(PaymentSchedule[[#Headers],[PMT NO]])-2)+DAY(LoanStartDate),"")</f>
        <v>50041</v>
      </c>
      <c r="D146" s="25">
        <f>IF(PaymentSchedule[[#This Row],[PMT NO]]&lt;&gt;"",IF(ROW()-ROW(PaymentSchedule[[#Headers],[BEGINNING BALANCE]])=1,LoanAmount,INDEX(PaymentSchedule[ENDING BALANCE],ROW()-ROW(PaymentSchedule[[#Headers],[BEGINNING BALANCE]])-1)),"")</f>
        <v>204583.01346003375</v>
      </c>
      <c r="E146" s="25">
        <f>IF(PaymentSchedule[[#This Row],[PMT NO]]&lt;&gt;"",ScheduledPayment,"")</f>
        <v>1498.8763128818807</v>
      </c>
      <c r="F14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46" s="25">
        <f>IF(PaymentSchedule[[#This Row],[PMT NO]]&lt;&gt;"",PaymentSchedule[[#This Row],[TOTAL PAYMENT]]-PaymentSchedule[[#This Row],[INTEREST]],"")</f>
        <v>475.96124558171198</v>
      </c>
      <c r="I146" s="25">
        <f>IF(PaymentSchedule[[#This Row],[PMT NO]]&lt;&gt;"",PaymentSchedule[[#This Row],[BEGINNING BALANCE]]*(InterestRate/PaymentsPerYear),"")</f>
        <v>1022.9150673001687</v>
      </c>
      <c r="J14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204107.05221445204</v>
      </c>
      <c r="K146" s="25">
        <f>IF(PaymentSchedule[[#This Row],[PMT NO]]&lt;&gt;"",SUM(INDEX(PaymentSchedule[INTEREST],1,1):PaymentSchedule[[#This Row],[INTEREST]]),"")</f>
        <v>150459.84920197842</v>
      </c>
    </row>
    <row r="147" spans="1:11" x14ac:dyDescent="0.2">
      <c r="A147" s="5"/>
      <c r="B147" s="26">
        <f>IF(LoanIsGood,IF(ROW()-ROW(PaymentSchedule[[#Headers],[PMT NO]])&gt;ScheduledNumberOfPayments,"",ROW()-ROW(PaymentSchedule[[#Headers],[PMT NO]])),"")</f>
        <v>132</v>
      </c>
      <c r="C147" s="24">
        <f>IF(PaymentSchedule[[#This Row],[PMT NO]]&lt;&gt;"",EOMONTH(LoanStartDate,ROW(PaymentSchedule[[#This Row],[PMT NO]])-ROW(PaymentSchedule[[#Headers],[PMT NO]])-2)+DAY(LoanStartDate),"")</f>
        <v>50072</v>
      </c>
      <c r="D147" s="25">
        <f>IF(PaymentSchedule[[#This Row],[PMT NO]]&lt;&gt;"",IF(ROW()-ROW(PaymentSchedule[[#Headers],[BEGINNING BALANCE]])=1,LoanAmount,INDEX(PaymentSchedule[ENDING BALANCE],ROW()-ROW(PaymentSchedule[[#Headers],[BEGINNING BALANCE]])-1)),"")</f>
        <v>204107.05221445204</v>
      </c>
      <c r="E147" s="25">
        <f>IF(PaymentSchedule[[#This Row],[PMT NO]]&lt;&gt;"",ScheduledPayment,"")</f>
        <v>1498.8763128818807</v>
      </c>
      <c r="F14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47" s="25">
        <f>IF(PaymentSchedule[[#This Row],[PMT NO]]&lt;&gt;"",PaymentSchedule[[#This Row],[TOTAL PAYMENT]]-PaymentSchedule[[#This Row],[INTEREST]],"")</f>
        <v>478.34105180962047</v>
      </c>
      <c r="I147" s="25">
        <f>IF(PaymentSchedule[[#This Row],[PMT NO]]&lt;&gt;"",PaymentSchedule[[#This Row],[BEGINNING BALANCE]]*(InterestRate/PaymentsPerYear),"")</f>
        <v>1020.5352610722603</v>
      </c>
      <c r="J14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203628.71116264243</v>
      </c>
      <c r="K147" s="25">
        <f>IF(PaymentSchedule[[#This Row],[PMT NO]]&lt;&gt;"",SUM(INDEX(PaymentSchedule[INTEREST],1,1):PaymentSchedule[[#This Row],[INTEREST]]),"")</f>
        <v>151480.38446305066</v>
      </c>
    </row>
    <row r="148" spans="1:11" x14ac:dyDescent="0.2">
      <c r="A148" s="5"/>
      <c r="B148" s="26">
        <f>IF(LoanIsGood,IF(ROW()-ROW(PaymentSchedule[[#Headers],[PMT NO]])&gt;ScheduledNumberOfPayments,"",ROW()-ROW(PaymentSchedule[[#Headers],[PMT NO]])),"")</f>
        <v>133</v>
      </c>
      <c r="C148" s="24">
        <f>IF(PaymentSchedule[[#This Row],[PMT NO]]&lt;&gt;"",EOMONTH(LoanStartDate,ROW(PaymentSchedule[[#This Row],[PMT NO]])-ROW(PaymentSchedule[[#Headers],[PMT NO]])-2)+DAY(LoanStartDate),"")</f>
        <v>50100</v>
      </c>
      <c r="D148" s="25">
        <f>IF(PaymentSchedule[[#This Row],[PMT NO]]&lt;&gt;"",IF(ROW()-ROW(PaymentSchedule[[#Headers],[BEGINNING BALANCE]])=1,LoanAmount,INDEX(PaymentSchedule[ENDING BALANCE],ROW()-ROW(PaymentSchedule[[#Headers],[BEGINNING BALANCE]])-1)),"")</f>
        <v>203628.71116264243</v>
      </c>
      <c r="E148" s="25">
        <f>IF(PaymentSchedule[[#This Row],[PMT NO]]&lt;&gt;"",ScheduledPayment,"")</f>
        <v>1498.8763128818807</v>
      </c>
      <c r="F14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48" s="25">
        <f>IF(PaymentSchedule[[#This Row],[PMT NO]]&lt;&gt;"",PaymentSchedule[[#This Row],[TOTAL PAYMENT]]-PaymentSchedule[[#This Row],[INTEREST]],"")</f>
        <v>480.73275706866855</v>
      </c>
      <c r="I148" s="25">
        <f>IF(PaymentSchedule[[#This Row],[PMT NO]]&lt;&gt;"",PaymentSchedule[[#This Row],[BEGINNING BALANCE]]*(InterestRate/PaymentsPerYear),"")</f>
        <v>1018.1435558132122</v>
      </c>
      <c r="J14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203147.97840557375</v>
      </c>
      <c r="K148" s="25">
        <f>IF(PaymentSchedule[[#This Row],[PMT NO]]&lt;&gt;"",SUM(INDEX(PaymentSchedule[INTEREST],1,1):PaymentSchedule[[#This Row],[INTEREST]]),"")</f>
        <v>152498.52801886387</v>
      </c>
    </row>
    <row r="149" spans="1:11" x14ac:dyDescent="0.2">
      <c r="A149" s="5"/>
      <c r="B149" s="26">
        <f>IF(LoanIsGood,IF(ROW()-ROW(PaymentSchedule[[#Headers],[PMT NO]])&gt;ScheduledNumberOfPayments,"",ROW()-ROW(PaymentSchedule[[#Headers],[PMT NO]])),"")</f>
        <v>134</v>
      </c>
      <c r="C149" s="24">
        <f>IF(PaymentSchedule[[#This Row],[PMT NO]]&lt;&gt;"",EOMONTH(LoanStartDate,ROW(PaymentSchedule[[#This Row],[PMT NO]])-ROW(PaymentSchedule[[#Headers],[PMT NO]])-2)+DAY(LoanStartDate),"")</f>
        <v>50131</v>
      </c>
      <c r="D149" s="25">
        <f>IF(PaymentSchedule[[#This Row],[PMT NO]]&lt;&gt;"",IF(ROW()-ROW(PaymentSchedule[[#Headers],[BEGINNING BALANCE]])=1,LoanAmount,INDEX(PaymentSchedule[ENDING BALANCE],ROW()-ROW(PaymentSchedule[[#Headers],[BEGINNING BALANCE]])-1)),"")</f>
        <v>203147.97840557375</v>
      </c>
      <c r="E149" s="25">
        <f>IF(PaymentSchedule[[#This Row],[PMT NO]]&lt;&gt;"",ScheduledPayment,"")</f>
        <v>1498.8763128818807</v>
      </c>
      <c r="F14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49" s="25">
        <f>IF(PaymentSchedule[[#This Row],[PMT NO]]&lt;&gt;"",PaymentSchedule[[#This Row],[TOTAL PAYMENT]]-PaymentSchedule[[#This Row],[INTEREST]],"")</f>
        <v>483.13642085401193</v>
      </c>
      <c r="I149" s="25">
        <f>IF(PaymentSchedule[[#This Row],[PMT NO]]&lt;&gt;"",PaymentSchedule[[#This Row],[BEGINNING BALANCE]]*(InterestRate/PaymentsPerYear),"")</f>
        <v>1015.7398920278688</v>
      </c>
      <c r="J14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202664.84198471974</v>
      </c>
      <c r="K149" s="25">
        <f>IF(PaymentSchedule[[#This Row],[PMT NO]]&lt;&gt;"",SUM(INDEX(PaymentSchedule[INTEREST],1,1):PaymentSchedule[[#This Row],[INTEREST]]),"")</f>
        <v>153514.26791089174</v>
      </c>
    </row>
    <row r="150" spans="1:11" x14ac:dyDescent="0.2">
      <c r="A150" s="5"/>
      <c r="B150" s="26">
        <f>IF(LoanIsGood,IF(ROW()-ROW(PaymentSchedule[[#Headers],[PMT NO]])&gt;ScheduledNumberOfPayments,"",ROW()-ROW(PaymentSchedule[[#Headers],[PMT NO]])),"")</f>
        <v>135</v>
      </c>
      <c r="C150" s="24">
        <f>IF(PaymentSchedule[[#This Row],[PMT NO]]&lt;&gt;"",EOMONTH(LoanStartDate,ROW(PaymentSchedule[[#This Row],[PMT NO]])-ROW(PaymentSchedule[[#Headers],[PMT NO]])-2)+DAY(LoanStartDate),"")</f>
        <v>50161</v>
      </c>
      <c r="D150" s="25">
        <f>IF(PaymentSchedule[[#This Row],[PMT NO]]&lt;&gt;"",IF(ROW()-ROW(PaymentSchedule[[#Headers],[BEGINNING BALANCE]])=1,LoanAmount,INDEX(PaymentSchedule[ENDING BALANCE],ROW()-ROW(PaymentSchedule[[#Headers],[BEGINNING BALANCE]])-1)),"")</f>
        <v>202664.84198471974</v>
      </c>
      <c r="E150" s="25">
        <f>IF(PaymentSchedule[[#This Row],[PMT NO]]&lt;&gt;"",ScheduledPayment,"")</f>
        <v>1498.8763128818807</v>
      </c>
      <c r="F15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50" s="25">
        <f>IF(PaymentSchedule[[#This Row],[PMT NO]]&lt;&gt;"",PaymentSchedule[[#This Row],[TOTAL PAYMENT]]-PaymentSchedule[[#This Row],[INTEREST]],"")</f>
        <v>485.55210295828203</v>
      </c>
      <c r="I150" s="25">
        <f>IF(PaymentSchedule[[#This Row],[PMT NO]]&lt;&gt;"",PaymentSchedule[[#This Row],[BEGINNING BALANCE]]*(InterestRate/PaymentsPerYear),"")</f>
        <v>1013.3242099235987</v>
      </c>
      <c r="J15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202179.28988176145</v>
      </c>
      <c r="K150" s="25">
        <f>IF(PaymentSchedule[[#This Row],[PMT NO]]&lt;&gt;"",SUM(INDEX(PaymentSchedule[INTEREST],1,1):PaymentSchedule[[#This Row],[INTEREST]]),"")</f>
        <v>154527.59212081533</v>
      </c>
    </row>
    <row r="151" spans="1:11" x14ac:dyDescent="0.2">
      <c r="A151" s="5"/>
      <c r="B151" s="26">
        <f>IF(LoanIsGood,IF(ROW()-ROW(PaymentSchedule[[#Headers],[PMT NO]])&gt;ScheduledNumberOfPayments,"",ROW()-ROW(PaymentSchedule[[#Headers],[PMT NO]])),"")</f>
        <v>136</v>
      </c>
      <c r="C151" s="24">
        <f>IF(PaymentSchedule[[#This Row],[PMT NO]]&lt;&gt;"",EOMONTH(LoanStartDate,ROW(PaymentSchedule[[#This Row],[PMT NO]])-ROW(PaymentSchedule[[#Headers],[PMT NO]])-2)+DAY(LoanStartDate),"")</f>
        <v>50192</v>
      </c>
      <c r="D151" s="25">
        <f>IF(PaymentSchedule[[#This Row],[PMT NO]]&lt;&gt;"",IF(ROW()-ROW(PaymentSchedule[[#Headers],[BEGINNING BALANCE]])=1,LoanAmount,INDEX(PaymentSchedule[ENDING BALANCE],ROW()-ROW(PaymentSchedule[[#Headers],[BEGINNING BALANCE]])-1)),"")</f>
        <v>202179.28988176145</v>
      </c>
      <c r="E151" s="25">
        <f>IF(PaymentSchedule[[#This Row],[PMT NO]]&lt;&gt;"",ScheduledPayment,"")</f>
        <v>1498.8763128818807</v>
      </c>
      <c r="F15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51" s="25">
        <f>IF(PaymentSchedule[[#This Row],[PMT NO]]&lt;&gt;"",PaymentSchedule[[#This Row],[TOTAL PAYMENT]]-PaymentSchedule[[#This Row],[INTEREST]],"")</f>
        <v>487.97986347307346</v>
      </c>
      <c r="I151" s="25">
        <f>IF(PaymentSchedule[[#This Row],[PMT NO]]&lt;&gt;"",PaymentSchedule[[#This Row],[BEGINNING BALANCE]]*(InterestRate/PaymentsPerYear),"")</f>
        <v>1010.8964494088073</v>
      </c>
      <c r="J15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201691.31001828838</v>
      </c>
      <c r="K151" s="25">
        <f>IF(PaymentSchedule[[#This Row],[PMT NO]]&lt;&gt;"",SUM(INDEX(PaymentSchedule[INTEREST],1,1):PaymentSchedule[[#This Row],[INTEREST]]),"")</f>
        <v>155538.48857022414</v>
      </c>
    </row>
    <row r="152" spans="1:11" x14ac:dyDescent="0.2">
      <c r="A152" s="5"/>
      <c r="B152" s="26">
        <f>IF(LoanIsGood,IF(ROW()-ROW(PaymentSchedule[[#Headers],[PMT NO]])&gt;ScheduledNumberOfPayments,"",ROW()-ROW(PaymentSchedule[[#Headers],[PMT NO]])),"")</f>
        <v>137</v>
      </c>
      <c r="C152" s="24">
        <f>IF(PaymentSchedule[[#This Row],[PMT NO]]&lt;&gt;"",EOMONTH(LoanStartDate,ROW(PaymentSchedule[[#This Row],[PMT NO]])-ROW(PaymentSchedule[[#Headers],[PMT NO]])-2)+DAY(LoanStartDate),"")</f>
        <v>50222</v>
      </c>
      <c r="D152" s="25">
        <f>IF(PaymentSchedule[[#This Row],[PMT NO]]&lt;&gt;"",IF(ROW()-ROW(PaymentSchedule[[#Headers],[BEGINNING BALANCE]])=1,LoanAmount,INDEX(PaymentSchedule[ENDING BALANCE],ROW()-ROW(PaymentSchedule[[#Headers],[BEGINNING BALANCE]])-1)),"")</f>
        <v>201691.31001828838</v>
      </c>
      <c r="E152" s="25">
        <f>IF(PaymentSchedule[[#This Row],[PMT NO]]&lt;&gt;"",ScheduledPayment,"")</f>
        <v>1498.8763128818807</v>
      </c>
      <c r="F15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52" s="25">
        <f>IF(PaymentSchedule[[#This Row],[PMT NO]]&lt;&gt;"",PaymentSchedule[[#This Row],[TOTAL PAYMENT]]-PaymentSchedule[[#This Row],[INTEREST]],"")</f>
        <v>490.41976279043877</v>
      </c>
      <c r="I152" s="25">
        <f>IF(PaymentSchedule[[#This Row],[PMT NO]]&lt;&gt;"",PaymentSchedule[[#This Row],[BEGINNING BALANCE]]*(InterestRate/PaymentsPerYear),"")</f>
        <v>1008.456550091442</v>
      </c>
      <c r="J15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201200.89025549794</v>
      </c>
      <c r="K152" s="25">
        <f>IF(PaymentSchedule[[#This Row],[PMT NO]]&lt;&gt;"",SUM(INDEX(PaymentSchedule[INTEREST],1,1):PaymentSchedule[[#This Row],[INTEREST]]),"")</f>
        <v>156546.94512031559</v>
      </c>
    </row>
    <row r="153" spans="1:11" x14ac:dyDescent="0.2">
      <c r="A153" s="5"/>
      <c r="B153" s="26">
        <f>IF(LoanIsGood,IF(ROW()-ROW(PaymentSchedule[[#Headers],[PMT NO]])&gt;ScheduledNumberOfPayments,"",ROW()-ROW(PaymentSchedule[[#Headers],[PMT NO]])),"")</f>
        <v>138</v>
      </c>
      <c r="C153" s="24">
        <f>IF(PaymentSchedule[[#This Row],[PMT NO]]&lt;&gt;"",EOMONTH(LoanStartDate,ROW(PaymentSchedule[[#This Row],[PMT NO]])-ROW(PaymentSchedule[[#Headers],[PMT NO]])-2)+DAY(LoanStartDate),"")</f>
        <v>50253</v>
      </c>
      <c r="D153" s="25">
        <f>IF(PaymentSchedule[[#This Row],[PMT NO]]&lt;&gt;"",IF(ROW()-ROW(PaymentSchedule[[#Headers],[BEGINNING BALANCE]])=1,LoanAmount,INDEX(PaymentSchedule[ENDING BALANCE],ROW()-ROW(PaymentSchedule[[#Headers],[BEGINNING BALANCE]])-1)),"")</f>
        <v>201200.89025549794</v>
      </c>
      <c r="E153" s="25">
        <f>IF(PaymentSchedule[[#This Row],[PMT NO]]&lt;&gt;"",ScheduledPayment,"")</f>
        <v>1498.8763128818807</v>
      </c>
      <c r="F15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53" s="25">
        <f>IF(PaymentSchedule[[#This Row],[PMT NO]]&lt;&gt;"",PaymentSchedule[[#This Row],[TOTAL PAYMENT]]-PaymentSchedule[[#This Row],[INTEREST]],"")</f>
        <v>492.87186160439103</v>
      </c>
      <c r="I153" s="25">
        <f>IF(PaymentSchedule[[#This Row],[PMT NO]]&lt;&gt;"",PaymentSchedule[[#This Row],[BEGINNING BALANCE]]*(InterestRate/PaymentsPerYear),"")</f>
        <v>1006.0044512774897</v>
      </c>
      <c r="J15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200708.01839389355</v>
      </c>
      <c r="K153" s="25">
        <f>IF(PaymentSchedule[[#This Row],[PMT NO]]&lt;&gt;"",SUM(INDEX(PaymentSchedule[INTEREST],1,1):PaymentSchedule[[#This Row],[INTEREST]]),"")</f>
        <v>157552.94957159308</v>
      </c>
    </row>
    <row r="154" spans="1:11" x14ac:dyDescent="0.2">
      <c r="A154" s="5"/>
      <c r="B154" s="26">
        <f>IF(LoanIsGood,IF(ROW()-ROW(PaymentSchedule[[#Headers],[PMT NO]])&gt;ScheduledNumberOfPayments,"",ROW()-ROW(PaymentSchedule[[#Headers],[PMT NO]])),"")</f>
        <v>139</v>
      </c>
      <c r="C154" s="24">
        <f>IF(PaymentSchedule[[#This Row],[PMT NO]]&lt;&gt;"",EOMONTH(LoanStartDate,ROW(PaymentSchedule[[#This Row],[PMT NO]])-ROW(PaymentSchedule[[#Headers],[PMT NO]])-2)+DAY(LoanStartDate),"")</f>
        <v>50284</v>
      </c>
      <c r="D154" s="25">
        <f>IF(PaymentSchedule[[#This Row],[PMT NO]]&lt;&gt;"",IF(ROW()-ROW(PaymentSchedule[[#Headers],[BEGINNING BALANCE]])=1,LoanAmount,INDEX(PaymentSchedule[ENDING BALANCE],ROW()-ROW(PaymentSchedule[[#Headers],[BEGINNING BALANCE]])-1)),"")</f>
        <v>200708.01839389355</v>
      </c>
      <c r="E154" s="25">
        <f>IF(PaymentSchedule[[#This Row],[PMT NO]]&lt;&gt;"",ScheduledPayment,"")</f>
        <v>1498.8763128818807</v>
      </c>
      <c r="F15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54" s="25">
        <f>IF(PaymentSchedule[[#This Row],[PMT NO]]&lt;&gt;"",PaymentSchedule[[#This Row],[TOTAL PAYMENT]]-PaymentSchedule[[#This Row],[INTEREST]],"")</f>
        <v>495.33622091241295</v>
      </c>
      <c r="I154" s="25">
        <f>IF(PaymentSchedule[[#This Row],[PMT NO]]&lt;&gt;"",PaymentSchedule[[#This Row],[BEGINNING BALANCE]]*(InterestRate/PaymentsPerYear),"")</f>
        <v>1003.5400919694678</v>
      </c>
      <c r="J15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200212.68217298115</v>
      </c>
      <c r="K154" s="25">
        <f>IF(PaymentSchedule[[#This Row],[PMT NO]]&lt;&gt;"",SUM(INDEX(PaymentSchedule[INTEREST],1,1):PaymentSchedule[[#This Row],[INTEREST]]),"")</f>
        <v>158556.48966356256</v>
      </c>
    </row>
    <row r="155" spans="1:11" x14ac:dyDescent="0.2">
      <c r="A155" s="5"/>
      <c r="B155" s="26">
        <f>IF(LoanIsGood,IF(ROW()-ROW(PaymentSchedule[[#Headers],[PMT NO]])&gt;ScheduledNumberOfPayments,"",ROW()-ROW(PaymentSchedule[[#Headers],[PMT NO]])),"")</f>
        <v>140</v>
      </c>
      <c r="C155" s="24">
        <f>IF(PaymentSchedule[[#This Row],[PMT NO]]&lt;&gt;"",EOMONTH(LoanStartDate,ROW(PaymentSchedule[[#This Row],[PMT NO]])-ROW(PaymentSchedule[[#Headers],[PMT NO]])-2)+DAY(LoanStartDate),"")</f>
        <v>50314</v>
      </c>
      <c r="D155" s="25">
        <f>IF(PaymentSchedule[[#This Row],[PMT NO]]&lt;&gt;"",IF(ROW()-ROW(PaymentSchedule[[#Headers],[BEGINNING BALANCE]])=1,LoanAmount,INDEX(PaymentSchedule[ENDING BALANCE],ROW()-ROW(PaymentSchedule[[#Headers],[BEGINNING BALANCE]])-1)),"")</f>
        <v>200212.68217298115</v>
      </c>
      <c r="E155" s="25">
        <f>IF(PaymentSchedule[[#This Row],[PMT NO]]&lt;&gt;"",ScheduledPayment,"")</f>
        <v>1498.8763128818807</v>
      </c>
      <c r="F15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55" s="25">
        <f>IF(PaymentSchedule[[#This Row],[PMT NO]]&lt;&gt;"",PaymentSchedule[[#This Row],[TOTAL PAYMENT]]-PaymentSchedule[[#This Row],[INTEREST]],"")</f>
        <v>497.81290201697493</v>
      </c>
      <c r="I155" s="25">
        <f>IF(PaymentSchedule[[#This Row],[PMT NO]]&lt;&gt;"",PaymentSchedule[[#This Row],[BEGINNING BALANCE]]*(InterestRate/PaymentsPerYear),"")</f>
        <v>1001.0634108649058</v>
      </c>
      <c r="J15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199714.86927096418</v>
      </c>
      <c r="K155" s="25">
        <f>IF(PaymentSchedule[[#This Row],[PMT NO]]&lt;&gt;"",SUM(INDEX(PaymentSchedule[INTEREST],1,1):PaymentSchedule[[#This Row],[INTEREST]]),"")</f>
        <v>159557.55307442747</v>
      </c>
    </row>
    <row r="156" spans="1:11" x14ac:dyDescent="0.2">
      <c r="A156" s="5"/>
      <c r="B156" s="26">
        <f>IF(LoanIsGood,IF(ROW()-ROW(PaymentSchedule[[#Headers],[PMT NO]])&gt;ScheduledNumberOfPayments,"",ROW()-ROW(PaymentSchedule[[#Headers],[PMT NO]])),"")</f>
        <v>141</v>
      </c>
      <c r="C156" s="24">
        <f>IF(PaymentSchedule[[#This Row],[PMT NO]]&lt;&gt;"",EOMONTH(LoanStartDate,ROW(PaymentSchedule[[#This Row],[PMT NO]])-ROW(PaymentSchedule[[#Headers],[PMT NO]])-2)+DAY(LoanStartDate),"")</f>
        <v>50345</v>
      </c>
      <c r="D156" s="25">
        <f>IF(PaymentSchedule[[#This Row],[PMT NO]]&lt;&gt;"",IF(ROW()-ROW(PaymentSchedule[[#Headers],[BEGINNING BALANCE]])=1,LoanAmount,INDEX(PaymentSchedule[ENDING BALANCE],ROW()-ROW(PaymentSchedule[[#Headers],[BEGINNING BALANCE]])-1)),"")</f>
        <v>199714.86927096418</v>
      </c>
      <c r="E156" s="25">
        <f>IF(PaymentSchedule[[#This Row],[PMT NO]]&lt;&gt;"",ScheduledPayment,"")</f>
        <v>1498.8763128818807</v>
      </c>
      <c r="F15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56" s="25">
        <f>IF(PaymentSchedule[[#This Row],[PMT NO]]&lt;&gt;"",PaymentSchedule[[#This Row],[TOTAL PAYMENT]]-PaymentSchedule[[#This Row],[INTEREST]],"")</f>
        <v>500.30196652705979</v>
      </c>
      <c r="I156" s="25">
        <f>IF(PaymentSchedule[[#This Row],[PMT NO]]&lt;&gt;"",PaymentSchedule[[#This Row],[BEGINNING BALANCE]]*(InterestRate/PaymentsPerYear),"")</f>
        <v>998.57434635482093</v>
      </c>
      <c r="J15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199214.56730443711</v>
      </c>
      <c r="K156" s="25">
        <f>IF(PaymentSchedule[[#This Row],[PMT NO]]&lt;&gt;"",SUM(INDEX(PaymentSchedule[INTEREST],1,1):PaymentSchedule[[#This Row],[INTEREST]]),"")</f>
        <v>160556.12742078229</v>
      </c>
    </row>
    <row r="157" spans="1:11" x14ac:dyDescent="0.2">
      <c r="A157" s="5"/>
      <c r="B157" s="26">
        <f>IF(LoanIsGood,IF(ROW()-ROW(PaymentSchedule[[#Headers],[PMT NO]])&gt;ScheduledNumberOfPayments,"",ROW()-ROW(PaymentSchedule[[#Headers],[PMT NO]])),"")</f>
        <v>142</v>
      </c>
      <c r="C157" s="24">
        <f>IF(PaymentSchedule[[#This Row],[PMT NO]]&lt;&gt;"",EOMONTH(LoanStartDate,ROW(PaymentSchedule[[#This Row],[PMT NO]])-ROW(PaymentSchedule[[#Headers],[PMT NO]])-2)+DAY(LoanStartDate),"")</f>
        <v>50375</v>
      </c>
      <c r="D157" s="25">
        <f>IF(PaymentSchedule[[#This Row],[PMT NO]]&lt;&gt;"",IF(ROW()-ROW(PaymentSchedule[[#Headers],[BEGINNING BALANCE]])=1,LoanAmount,INDEX(PaymentSchedule[ENDING BALANCE],ROW()-ROW(PaymentSchedule[[#Headers],[BEGINNING BALANCE]])-1)),"")</f>
        <v>199214.56730443711</v>
      </c>
      <c r="E157" s="25">
        <f>IF(PaymentSchedule[[#This Row],[PMT NO]]&lt;&gt;"",ScheduledPayment,"")</f>
        <v>1498.8763128818807</v>
      </c>
      <c r="F15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57" s="25">
        <f>IF(PaymentSchedule[[#This Row],[PMT NO]]&lt;&gt;"",PaymentSchedule[[#This Row],[TOTAL PAYMENT]]-PaymentSchedule[[#This Row],[INTEREST]],"")</f>
        <v>502.8034763596952</v>
      </c>
      <c r="I157" s="25">
        <f>IF(PaymentSchedule[[#This Row],[PMT NO]]&lt;&gt;"",PaymentSchedule[[#This Row],[BEGINNING BALANCE]]*(InterestRate/PaymentsPerYear),"")</f>
        <v>996.07283652218553</v>
      </c>
      <c r="J15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198711.76382807741</v>
      </c>
      <c r="K157" s="25">
        <f>IF(PaymentSchedule[[#This Row],[PMT NO]]&lt;&gt;"",SUM(INDEX(PaymentSchedule[INTEREST],1,1):PaymentSchedule[[#This Row],[INTEREST]]),"")</f>
        <v>161552.20025730447</v>
      </c>
    </row>
    <row r="158" spans="1:11" x14ac:dyDescent="0.2">
      <c r="A158" s="5"/>
      <c r="B158" s="26">
        <f>IF(LoanIsGood,IF(ROW()-ROW(PaymentSchedule[[#Headers],[PMT NO]])&gt;ScheduledNumberOfPayments,"",ROW()-ROW(PaymentSchedule[[#Headers],[PMT NO]])),"")</f>
        <v>143</v>
      </c>
      <c r="C158" s="24">
        <f>IF(PaymentSchedule[[#This Row],[PMT NO]]&lt;&gt;"",EOMONTH(LoanStartDate,ROW(PaymentSchedule[[#This Row],[PMT NO]])-ROW(PaymentSchedule[[#Headers],[PMT NO]])-2)+DAY(LoanStartDate),"")</f>
        <v>50406</v>
      </c>
      <c r="D158" s="25">
        <f>IF(PaymentSchedule[[#This Row],[PMT NO]]&lt;&gt;"",IF(ROW()-ROW(PaymentSchedule[[#Headers],[BEGINNING BALANCE]])=1,LoanAmount,INDEX(PaymentSchedule[ENDING BALANCE],ROW()-ROW(PaymentSchedule[[#Headers],[BEGINNING BALANCE]])-1)),"")</f>
        <v>198711.76382807741</v>
      </c>
      <c r="E158" s="25">
        <f>IF(PaymentSchedule[[#This Row],[PMT NO]]&lt;&gt;"",ScheduledPayment,"")</f>
        <v>1498.8763128818807</v>
      </c>
      <c r="F15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58" s="25">
        <f>IF(PaymentSchedule[[#This Row],[PMT NO]]&lt;&gt;"",PaymentSchedule[[#This Row],[TOTAL PAYMENT]]-PaymentSchedule[[#This Row],[INTEREST]],"")</f>
        <v>505.31749374149365</v>
      </c>
      <c r="I158" s="25">
        <f>IF(PaymentSchedule[[#This Row],[PMT NO]]&lt;&gt;"",PaymentSchedule[[#This Row],[BEGINNING BALANCE]]*(InterestRate/PaymentsPerYear),"")</f>
        <v>993.55881914038707</v>
      </c>
      <c r="J15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198206.44633433592</v>
      </c>
      <c r="K158" s="25">
        <f>IF(PaymentSchedule[[#This Row],[PMT NO]]&lt;&gt;"",SUM(INDEX(PaymentSchedule[INTEREST],1,1):PaymentSchedule[[#This Row],[INTEREST]]),"")</f>
        <v>162545.75907644487</v>
      </c>
    </row>
    <row r="159" spans="1:11" x14ac:dyDescent="0.2">
      <c r="A159" s="5"/>
      <c r="B159" s="26">
        <f>IF(LoanIsGood,IF(ROW()-ROW(PaymentSchedule[[#Headers],[PMT NO]])&gt;ScheduledNumberOfPayments,"",ROW()-ROW(PaymentSchedule[[#Headers],[PMT NO]])),"")</f>
        <v>144</v>
      </c>
      <c r="C159" s="24">
        <f>IF(PaymentSchedule[[#This Row],[PMT NO]]&lt;&gt;"",EOMONTH(LoanStartDate,ROW(PaymentSchedule[[#This Row],[PMT NO]])-ROW(PaymentSchedule[[#Headers],[PMT NO]])-2)+DAY(LoanStartDate),"")</f>
        <v>50437</v>
      </c>
      <c r="D159" s="25">
        <f>IF(PaymentSchedule[[#This Row],[PMT NO]]&lt;&gt;"",IF(ROW()-ROW(PaymentSchedule[[#Headers],[BEGINNING BALANCE]])=1,LoanAmount,INDEX(PaymentSchedule[ENDING BALANCE],ROW()-ROW(PaymentSchedule[[#Headers],[BEGINNING BALANCE]])-1)),"")</f>
        <v>198206.44633433592</v>
      </c>
      <c r="E159" s="25">
        <f>IF(PaymentSchedule[[#This Row],[PMT NO]]&lt;&gt;"",ScheduledPayment,"")</f>
        <v>1498.8763128818807</v>
      </c>
      <c r="F15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59" s="25">
        <f>IF(PaymentSchedule[[#This Row],[PMT NO]]&lt;&gt;"",PaymentSchedule[[#This Row],[TOTAL PAYMENT]]-PaymentSchedule[[#This Row],[INTEREST]],"")</f>
        <v>507.84408121020113</v>
      </c>
      <c r="I159" s="25">
        <f>IF(PaymentSchedule[[#This Row],[PMT NO]]&lt;&gt;"",PaymentSchedule[[#This Row],[BEGINNING BALANCE]]*(InterestRate/PaymentsPerYear),"")</f>
        <v>991.0322316716796</v>
      </c>
      <c r="J15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197698.60225312572</v>
      </c>
      <c r="K159" s="25">
        <f>IF(PaymentSchedule[[#This Row],[PMT NO]]&lt;&gt;"",SUM(INDEX(PaymentSchedule[INTEREST],1,1):PaymentSchedule[[#This Row],[INTEREST]]),"")</f>
        <v>163536.79130811655</v>
      </c>
    </row>
    <row r="160" spans="1:11" x14ac:dyDescent="0.2">
      <c r="A160" s="5"/>
      <c r="B160" s="26">
        <f>IF(LoanIsGood,IF(ROW()-ROW(PaymentSchedule[[#Headers],[PMT NO]])&gt;ScheduledNumberOfPayments,"",ROW()-ROW(PaymentSchedule[[#Headers],[PMT NO]])),"")</f>
        <v>145</v>
      </c>
      <c r="C160" s="24">
        <f>IF(PaymentSchedule[[#This Row],[PMT NO]]&lt;&gt;"",EOMONTH(LoanStartDate,ROW(PaymentSchedule[[#This Row],[PMT NO]])-ROW(PaymentSchedule[[#Headers],[PMT NO]])-2)+DAY(LoanStartDate),"")</f>
        <v>50465</v>
      </c>
      <c r="D160" s="25">
        <f>IF(PaymentSchedule[[#This Row],[PMT NO]]&lt;&gt;"",IF(ROW()-ROW(PaymentSchedule[[#Headers],[BEGINNING BALANCE]])=1,LoanAmount,INDEX(PaymentSchedule[ENDING BALANCE],ROW()-ROW(PaymentSchedule[[#Headers],[BEGINNING BALANCE]])-1)),"")</f>
        <v>197698.60225312572</v>
      </c>
      <c r="E160" s="25">
        <f>IF(PaymentSchedule[[#This Row],[PMT NO]]&lt;&gt;"",ScheduledPayment,"")</f>
        <v>1498.8763128818807</v>
      </c>
      <c r="F16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60" s="25">
        <f>IF(PaymentSchedule[[#This Row],[PMT NO]]&lt;&gt;"",PaymentSchedule[[#This Row],[TOTAL PAYMENT]]-PaymentSchedule[[#This Row],[INTEREST]],"")</f>
        <v>510.38330161625208</v>
      </c>
      <c r="I160" s="25">
        <f>IF(PaymentSchedule[[#This Row],[PMT NO]]&lt;&gt;"",PaymentSchedule[[#This Row],[BEGINNING BALANCE]]*(InterestRate/PaymentsPerYear),"")</f>
        <v>988.49301126562864</v>
      </c>
      <c r="J16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197188.21895150948</v>
      </c>
      <c r="K160" s="25">
        <f>IF(PaymentSchedule[[#This Row],[PMT NO]]&lt;&gt;"",SUM(INDEX(PaymentSchedule[INTEREST],1,1):PaymentSchedule[[#This Row],[INTEREST]]),"")</f>
        <v>164525.28431938216</v>
      </c>
    </row>
    <row r="161" spans="1:11" x14ac:dyDescent="0.2">
      <c r="A161" s="5"/>
      <c r="B161" s="26">
        <f>IF(LoanIsGood,IF(ROW()-ROW(PaymentSchedule[[#Headers],[PMT NO]])&gt;ScheduledNumberOfPayments,"",ROW()-ROW(PaymentSchedule[[#Headers],[PMT NO]])),"")</f>
        <v>146</v>
      </c>
      <c r="C161" s="24">
        <f>IF(PaymentSchedule[[#This Row],[PMT NO]]&lt;&gt;"",EOMONTH(LoanStartDate,ROW(PaymentSchedule[[#This Row],[PMT NO]])-ROW(PaymentSchedule[[#Headers],[PMT NO]])-2)+DAY(LoanStartDate),"")</f>
        <v>50496</v>
      </c>
      <c r="D161" s="25">
        <f>IF(PaymentSchedule[[#This Row],[PMT NO]]&lt;&gt;"",IF(ROW()-ROW(PaymentSchedule[[#Headers],[BEGINNING BALANCE]])=1,LoanAmount,INDEX(PaymentSchedule[ENDING BALANCE],ROW()-ROW(PaymentSchedule[[#Headers],[BEGINNING BALANCE]])-1)),"")</f>
        <v>197188.21895150948</v>
      </c>
      <c r="E161" s="25">
        <f>IF(PaymentSchedule[[#This Row],[PMT NO]]&lt;&gt;"",ScheduledPayment,"")</f>
        <v>1498.8763128818807</v>
      </c>
      <c r="F16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61" s="25">
        <f>IF(PaymentSchedule[[#This Row],[PMT NO]]&lt;&gt;"",PaymentSchedule[[#This Row],[TOTAL PAYMENT]]-PaymentSchedule[[#This Row],[INTEREST]],"")</f>
        <v>512.93521812433335</v>
      </c>
      <c r="I161" s="25">
        <f>IF(PaymentSchedule[[#This Row],[PMT NO]]&lt;&gt;"",PaymentSchedule[[#This Row],[BEGINNING BALANCE]]*(InterestRate/PaymentsPerYear),"")</f>
        <v>985.94109475754738</v>
      </c>
      <c r="J16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196675.28373338515</v>
      </c>
      <c r="K161" s="25">
        <f>IF(PaymentSchedule[[#This Row],[PMT NO]]&lt;&gt;"",SUM(INDEX(PaymentSchedule[INTEREST],1,1):PaymentSchedule[[#This Row],[INTEREST]]),"")</f>
        <v>165511.22541413971</v>
      </c>
    </row>
    <row r="162" spans="1:11" x14ac:dyDescent="0.2">
      <c r="A162" s="5"/>
      <c r="B162" s="26">
        <f>IF(LoanIsGood,IF(ROW()-ROW(PaymentSchedule[[#Headers],[PMT NO]])&gt;ScheduledNumberOfPayments,"",ROW()-ROW(PaymentSchedule[[#Headers],[PMT NO]])),"")</f>
        <v>147</v>
      </c>
      <c r="C162" s="24">
        <f>IF(PaymentSchedule[[#This Row],[PMT NO]]&lt;&gt;"",EOMONTH(LoanStartDate,ROW(PaymentSchedule[[#This Row],[PMT NO]])-ROW(PaymentSchedule[[#Headers],[PMT NO]])-2)+DAY(LoanStartDate),"")</f>
        <v>50526</v>
      </c>
      <c r="D162" s="25">
        <f>IF(PaymentSchedule[[#This Row],[PMT NO]]&lt;&gt;"",IF(ROW()-ROW(PaymentSchedule[[#Headers],[BEGINNING BALANCE]])=1,LoanAmount,INDEX(PaymentSchedule[ENDING BALANCE],ROW()-ROW(PaymentSchedule[[#Headers],[BEGINNING BALANCE]])-1)),"")</f>
        <v>196675.28373338515</v>
      </c>
      <c r="E162" s="25">
        <f>IF(PaymentSchedule[[#This Row],[PMT NO]]&lt;&gt;"",ScheduledPayment,"")</f>
        <v>1498.8763128818807</v>
      </c>
      <c r="F16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62" s="25">
        <f>IF(PaymentSchedule[[#This Row],[PMT NO]]&lt;&gt;"",PaymentSchedule[[#This Row],[TOTAL PAYMENT]]-PaymentSchedule[[#This Row],[INTEREST]],"")</f>
        <v>515.49989421495491</v>
      </c>
      <c r="I162" s="25">
        <f>IF(PaymentSchedule[[#This Row],[PMT NO]]&lt;&gt;"",PaymentSchedule[[#This Row],[BEGINNING BALANCE]]*(InterestRate/PaymentsPerYear),"")</f>
        <v>983.37641866692582</v>
      </c>
      <c r="J16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196159.78383917018</v>
      </c>
      <c r="K162" s="25">
        <f>IF(PaymentSchedule[[#This Row],[PMT NO]]&lt;&gt;"",SUM(INDEX(PaymentSchedule[INTEREST],1,1):PaymentSchedule[[#This Row],[INTEREST]]),"")</f>
        <v>166494.60183280663</v>
      </c>
    </row>
    <row r="163" spans="1:11" x14ac:dyDescent="0.2">
      <c r="A163" s="5"/>
      <c r="B163" s="26">
        <f>IF(LoanIsGood,IF(ROW()-ROW(PaymentSchedule[[#Headers],[PMT NO]])&gt;ScheduledNumberOfPayments,"",ROW()-ROW(PaymentSchedule[[#Headers],[PMT NO]])),"")</f>
        <v>148</v>
      </c>
      <c r="C163" s="24">
        <f>IF(PaymentSchedule[[#This Row],[PMT NO]]&lt;&gt;"",EOMONTH(LoanStartDate,ROW(PaymentSchedule[[#This Row],[PMT NO]])-ROW(PaymentSchedule[[#Headers],[PMT NO]])-2)+DAY(LoanStartDate),"")</f>
        <v>50557</v>
      </c>
      <c r="D163" s="25">
        <f>IF(PaymentSchedule[[#This Row],[PMT NO]]&lt;&gt;"",IF(ROW()-ROW(PaymentSchedule[[#Headers],[BEGINNING BALANCE]])=1,LoanAmount,INDEX(PaymentSchedule[ENDING BALANCE],ROW()-ROW(PaymentSchedule[[#Headers],[BEGINNING BALANCE]])-1)),"")</f>
        <v>196159.78383917018</v>
      </c>
      <c r="E163" s="25">
        <f>IF(PaymentSchedule[[#This Row],[PMT NO]]&lt;&gt;"",ScheduledPayment,"")</f>
        <v>1498.8763128818807</v>
      </c>
      <c r="F16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63" s="25">
        <f>IF(PaymentSchedule[[#This Row],[PMT NO]]&lt;&gt;"",PaymentSchedule[[#This Row],[TOTAL PAYMENT]]-PaymentSchedule[[#This Row],[INTEREST]],"")</f>
        <v>518.07739368602984</v>
      </c>
      <c r="I163" s="25">
        <f>IF(PaymentSchedule[[#This Row],[PMT NO]]&lt;&gt;"",PaymentSchedule[[#This Row],[BEGINNING BALANCE]]*(InterestRate/PaymentsPerYear),"")</f>
        <v>980.79891919585089</v>
      </c>
      <c r="J16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195641.70644548416</v>
      </c>
      <c r="K163" s="25">
        <f>IF(PaymentSchedule[[#This Row],[PMT NO]]&lt;&gt;"",SUM(INDEX(PaymentSchedule[INTEREST],1,1):PaymentSchedule[[#This Row],[INTEREST]]),"")</f>
        <v>167475.40075200249</v>
      </c>
    </row>
    <row r="164" spans="1:11" x14ac:dyDescent="0.2">
      <c r="A164" s="5"/>
      <c r="B164" s="26">
        <f>IF(LoanIsGood,IF(ROW()-ROW(PaymentSchedule[[#Headers],[PMT NO]])&gt;ScheduledNumberOfPayments,"",ROW()-ROW(PaymentSchedule[[#Headers],[PMT NO]])),"")</f>
        <v>149</v>
      </c>
      <c r="C164" s="24">
        <f>IF(PaymentSchedule[[#This Row],[PMT NO]]&lt;&gt;"",EOMONTH(LoanStartDate,ROW(PaymentSchedule[[#This Row],[PMT NO]])-ROW(PaymentSchedule[[#Headers],[PMT NO]])-2)+DAY(LoanStartDate),"")</f>
        <v>50587</v>
      </c>
      <c r="D164" s="25">
        <f>IF(PaymentSchedule[[#This Row],[PMT NO]]&lt;&gt;"",IF(ROW()-ROW(PaymentSchedule[[#Headers],[BEGINNING BALANCE]])=1,LoanAmount,INDEX(PaymentSchedule[ENDING BALANCE],ROW()-ROW(PaymentSchedule[[#Headers],[BEGINNING BALANCE]])-1)),"")</f>
        <v>195641.70644548416</v>
      </c>
      <c r="E164" s="25">
        <f>IF(PaymentSchedule[[#This Row],[PMT NO]]&lt;&gt;"",ScheduledPayment,"")</f>
        <v>1498.8763128818807</v>
      </c>
      <c r="F16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64" s="25">
        <f>IF(PaymentSchedule[[#This Row],[PMT NO]]&lt;&gt;"",PaymentSchedule[[#This Row],[TOTAL PAYMENT]]-PaymentSchedule[[#This Row],[INTEREST]],"")</f>
        <v>520.66778065445988</v>
      </c>
      <c r="I164" s="25">
        <f>IF(PaymentSchedule[[#This Row],[PMT NO]]&lt;&gt;"",PaymentSchedule[[#This Row],[BEGINNING BALANCE]]*(InterestRate/PaymentsPerYear),"")</f>
        <v>978.20853222742085</v>
      </c>
      <c r="J16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195121.03866482971</v>
      </c>
      <c r="K164" s="25">
        <f>IF(PaymentSchedule[[#This Row],[PMT NO]]&lt;&gt;"",SUM(INDEX(PaymentSchedule[INTEREST],1,1):PaymentSchedule[[#This Row],[INTEREST]]),"")</f>
        <v>168453.6092842299</v>
      </c>
    </row>
    <row r="165" spans="1:11" x14ac:dyDescent="0.2">
      <c r="A165" s="5"/>
      <c r="B165" s="26">
        <f>IF(LoanIsGood,IF(ROW()-ROW(PaymentSchedule[[#Headers],[PMT NO]])&gt;ScheduledNumberOfPayments,"",ROW()-ROW(PaymentSchedule[[#Headers],[PMT NO]])),"")</f>
        <v>150</v>
      </c>
      <c r="C165" s="24">
        <f>IF(PaymentSchedule[[#This Row],[PMT NO]]&lt;&gt;"",EOMONTH(LoanStartDate,ROW(PaymentSchedule[[#This Row],[PMT NO]])-ROW(PaymentSchedule[[#Headers],[PMT NO]])-2)+DAY(LoanStartDate),"")</f>
        <v>50618</v>
      </c>
      <c r="D165" s="25">
        <f>IF(PaymentSchedule[[#This Row],[PMT NO]]&lt;&gt;"",IF(ROW()-ROW(PaymentSchedule[[#Headers],[BEGINNING BALANCE]])=1,LoanAmount,INDEX(PaymentSchedule[ENDING BALANCE],ROW()-ROW(PaymentSchedule[[#Headers],[BEGINNING BALANCE]])-1)),"")</f>
        <v>195121.03866482971</v>
      </c>
      <c r="E165" s="25">
        <f>IF(PaymentSchedule[[#This Row],[PMT NO]]&lt;&gt;"",ScheduledPayment,"")</f>
        <v>1498.8763128818807</v>
      </c>
      <c r="F16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65" s="25">
        <f>IF(PaymentSchedule[[#This Row],[PMT NO]]&lt;&gt;"",PaymentSchedule[[#This Row],[TOTAL PAYMENT]]-PaymentSchedule[[#This Row],[INTEREST]],"")</f>
        <v>523.27111955773216</v>
      </c>
      <c r="I165" s="25">
        <f>IF(PaymentSchedule[[#This Row],[PMT NO]]&lt;&gt;"",PaymentSchedule[[#This Row],[BEGINNING BALANCE]]*(InterestRate/PaymentsPerYear),"")</f>
        <v>975.60519332414856</v>
      </c>
      <c r="J16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194597.76754527198</v>
      </c>
      <c r="K165" s="25">
        <f>IF(PaymentSchedule[[#This Row],[PMT NO]]&lt;&gt;"",SUM(INDEX(PaymentSchedule[INTEREST],1,1):PaymentSchedule[[#This Row],[INTEREST]]),"")</f>
        <v>169429.21447755405</v>
      </c>
    </row>
    <row r="166" spans="1:11" x14ac:dyDescent="0.2">
      <c r="A166" s="5"/>
      <c r="B166" s="26">
        <f>IF(LoanIsGood,IF(ROW()-ROW(PaymentSchedule[[#Headers],[PMT NO]])&gt;ScheduledNumberOfPayments,"",ROW()-ROW(PaymentSchedule[[#Headers],[PMT NO]])),"")</f>
        <v>151</v>
      </c>
      <c r="C166" s="24">
        <f>IF(PaymentSchedule[[#This Row],[PMT NO]]&lt;&gt;"",EOMONTH(LoanStartDate,ROW(PaymentSchedule[[#This Row],[PMT NO]])-ROW(PaymentSchedule[[#Headers],[PMT NO]])-2)+DAY(LoanStartDate),"")</f>
        <v>50649</v>
      </c>
      <c r="D166" s="25">
        <f>IF(PaymentSchedule[[#This Row],[PMT NO]]&lt;&gt;"",IF(ROW()-ROW(PaymentSchedule[[#Headers],[BEGINNING BALANCE]])=1,LoanAmount,INDEX(PaymentSchedule[ENDING BALANCE],ROW()-ROW(PaymentSchedule[[#Headers],[BEGINNING BALANCE]])-1)),"")</f>
        <v>194597.76754527198</v>
      </c>
      <c r="E166" s="25">
        <f>IF(PaymentSchedule[[#This Row],[PMT NO]]&lt;&gt;"",ScheduledPayment,"")</f>
        <v>1498.8763128818807</v>
      </c>
      <c r="F16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66" s="25">
        <f>IF(PaymentSchedule[[#This Row],[PMT NO]]&lt;&gt;"",PaymentSchedule[[#This Row],[TOTAL PAYMENT]]-PaymentSchedule[[#This Row],[INTEREST]],"")</f>
        <v>525.88747515552075</v>
      </c>
      <c r="I166" s="25">
        <f>IF(PaymentSchedule[[#This Row],[PMT NO]]&lt;&gt;"",PaymentSchedule[[#This Row],[BEGINNING BALANCE]]*(InterestRate/PaymentsPerYear),"")</f>
        <v>972.98883772635998</v>
      </c>
      <c r="J16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194071.88007011646</v>
      </c>
      <c r="K166" s="25">
        <f>IF(PaymentSchedule[[#This Row],[PMT NO]]&lt;&gt;"",SUM(INDEX(PaymentSchedule[INTEREST],1,1):PaymentSchedule[[#This Row],[INTEREST]]),"")</f>
        <v>170402.20331528041</v>
      </c>
    </row>
    <row r="167" spans="1:11" x14ac:dyDescent="0.2">
      <c r="A167" s="5"/>
      <c r="B167" s="26">
        <f>IF(LoanIsGood,IF(ROW()-ROW(PaymentSchedule[[#Headers],[PMT NO]])&gt;ScheduledNumberOfPayments,"",ROW()-ROW(PaymentSchedule[[#Headers],[PMT NO]])),"")</f>
        <v>152</v>
      </c>
      <c r="C167" s="24">
        <f>IF(PaymentSchedule[[#This Row],[PMT NO]]&lt;&gt;"",EOMONTH(LoanStartDate,ROW(PaymentSchedule[[#This Row],[PMT NO]])-ROW(PaymentSchedule[[#Headers],[PMT NO]])-2)+DAY(LoanStartDate),"")</f>
        <v>50679</v>
      </c>
      <c r="D167" s="25">
        <f>IF(PaymentSchedule[[#This Row],[PMT NO]]&lt;&gt;"",IF(ROW()-ROW(PaymentSchedule[[#Headers],[BEGINNING BALANCE]])=1,LoanAmount,INDEX(PaymentSchedule[ENDING BALANCE],ROW()-ROW(PaymentSchedule[[#Headers],[BEGINNING BALANCE]])-1)),"")</f>
        <v>194071.88007011646</v>
      </c>
      <c r="E167" s="25">
        <f>IF(PaymentSchedule[[#This Row],[PMT NO]]&lt;&gt;"",ScheduledPayment,"")</f>
        <v>1498.8763128818807</v>
      </c>
      <c r="F16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67" s="25">
        <f>IF(PaymentSchedule[[#This Row],[PMT NO]]&lt;&gt;"",PaymentSchedule[[#This Row],[TOTAL PAYMENT]]-PaymentSchedule[[#This Row],[INTEREST]],"")</f>
        <v>528.51691253129843</v>
      </c>
      <c r="I167" s="25">
        <f>IF(PaymentSchedule[[#This Row],[PMT NO]]&lt;&gt;"",PaymentSchedule[[#This Row],[BEGINNING BALANCE]]*(InterestRate/PaymentsPerYear),"")</f>
        <v>970.35940035058229</v>
      </c>
      <c r="J16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193543.36315758515</v>
      </c>
      <c r="K167" s="25">
        <f>IF(PaymentSchedule[[#This Row],[PMT NO]]&lt;&gt;"",SUM(INDEX(PaymentSchedule[INTEREST],1,1):PaymentSchedule[[#This Row],[INTEREST]]),"")</f>
        <v>171372.56271563098</v>
      </c>
    </row>
    <row r="168" spans="1:11" x14ac:dyDescent="0.2">
      <c r="A168" s="5"/>
      <c r="B168" s="26">
        <f>IF(LoanIsGood,IF(ROW()-ROW(PaymentSchedule[[#Headers],[PMT NO]])&gt;ScheduledNumberOfPayments,"",ROW()-ROW(PaymentSchedule[[#Headers],[PMT NO]])),"")</f>
        <v>153</v>
      </c>
      <c r="C168" s="24">
        <f>IF(PaymentSchedule[[#This Row],[PMT NO]]&lt;&gt;"",EOMONTH(LoanStartDate,ROW(PaymentSchedule[[#This Row],[PMT NO]])-ROW(PaymentSchedule[[#Headers],[PMT NO]])-2)+DAY(LoanStartDate),"")</f>
        <v>50710</v>
      </c>
      <c r="D168" s="25">
        <f>IF(PaymentSchedule[[#This Row],[PMT NO]]&lt;&gt;"",IF(ROW()-ROW(PaymentSchedule[[#Headers],[BEGINNING BALANCE]])=1,LoanAmount,INDEX(PaymentSchedule[ENDING BALANCE],ROW()-ROW(PaymentSchedule[[#Headers],[BEGINNING BALANCE]])-1)),"")</f>
        <v>193543.36315758515</v>
      </c>
      <c r="E168" s="25">
        <f>IF(PaymentSchedule[[#This Row],[PMT NO]]&lt;&gt;"",ScheduledPayment,"")</f>
        <v>1498.8763128818807</v>
      </c>
      <c r="F16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68" s="25">
        <f>IF(PaymentSchedule[[#This Row],[PMT NO]]&lt;&gt;"",PaymentSchedule[[#This Row],[TOTAL PAYMENT]]-PaymentSchedule[[#This Row],[INTEREST]],"")</f>
        <v>531.159497093955</v>
      </c>
      <c r="I168" s="25">
        <f>IF(PaymentSchedule[[#This Row],[PMT NO]]&lt;&gt;"",PaymentSchedule[[#This Row],[BEGINNING BALANCE]]*(InterestRate/PaymentsPerYear),"")</f>
        <v>967.71681578792573</v>
      </c>
      <c r="J16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193012.20366049118</v>
      </c>
      <c r="K168" s="25">
        <f>IF(PaymentSchedule[[#This Row],[PMT NO]]&lt;&gt;"",SUM(INDEX(PaymentSchedule[INTEREST],1,1):PaymentSchedule[[#This Row],[INTEREST]]),"")</f>
        <v>172340.2795314189</v>
      </c>
    </row>
    <row r="169" spans="1:11" x14ac:dyDescent="0.2">
      <c r="A169" s="5"/>
      <c r="B169" s="26">
        <f>IF(LoanIsGood,IF(ROW()-ROW(PaymentSchedule[[#Headers],[PMT NO]])&gt;ScheduledNumberOfPayments,"",ROW()-ROW(PaymentSchedule[[#Headers],[PMT NO]])),"")</f>
        <v>154</v>
      </c>
      <c r="C169" s="24">
        <f>IF(PaymentSchedule[[#This Row],[PMT NO]]&lt;&gt;"",EOMONTH(LoanStartDate,ROW(PaymentSchedule[[#This Row],[PMT NO]])-ROW(PaymentSchedule[[#Headers],[PMT NO]])-2)+DAY(LoanStartDate),"")</f>
        <v>50740</v>
      </c>
      <c r="D169" s="25">
        <f>IF(PaymentSchedule[[#This Row],[PMT NO]]&lt;&gt;"",IF(ROW()-ROW(PaymentSchedule[[#Headers],[BEGINNING BALANCE]])=1,LoanAmount,INDEX(PaymentSchedule[ENDING BALANCE],ROW()-ROW(PaymentSchedule[[#Headers],[BEGINNING BALANCE]])-1)),"")</f>
        <v>193012.20366049118</v>
      </c>
      <c r="E169" s="25">
        <f>IF(PaymentSchedule[[#This Row],[PMT NO]]&lt;&gt;"",ScheduledPayment,"")</f>
        <v>1498.8763128818807</v>
      </c>
      <c r="F16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69" s="25">
        <f>IF(PaymentSchedule[[#This Row],[PMT NO]]&lt;&gt;"",PaymentSchedule[[#This Row],[TOTAL PAYMENT]]-PaymentSchedule[[#This Row],[INTEREST]],"")</f>
        <v>533.81529457942474</v>
      </c>
      <c r="I169" s="25">
        <f>IF(PaymentSchedule[[#This Row],[PMT NO]]&lt;&gt;"",PaymentSchedule[[#This Row],[BEGINNING BALANCE]]*(InterestRate/PaymentsPerYear),"")</f>
        <v>965.06101830245598</v>
      </c>
      <c r="J16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192478.38836591176</v>
      </c>
      <c r="K169" s="25">
        <f>IF(PaymentSchedule[[#This Row],[PMT NO]]&lt;&gt;"",SUM(INDEX(PaymentSchedule[INTEREST],1,1):PaymentSchedule[[#This Row],[INTEREST]]),"")</f>
        <v>173305.34054972135</v>
      </c>
    </row>
    <row r="170" spans="1:11" x14ac:dyDescent="0.2">
      <c r="A170" s="5"/>
      <c r="B170" s="26">
        <f>IF(LoanIsGood,IF(ROW()-ROW(PaymentSchedule[[#Headers],[PMT NO]])&gt;ScheduledNumberOfPayments,"",ROW()-ROW(PaymentSchedule[[#Headers],[PMT NO]])),"")</f>
        <v>155</v>
      </c>
      <c r="C170" s="24">
        <f>IF(PaymentSchedule[[#This Row],[PMT NO]]&lt;&gt;"",EOMONTH(LoanStartDate,ROW(PaymentSchedule[[#This Row],[PMT NO]])-ROW(PaymentSchedule[[#Headers],[PMT NO]])-2)+DAY(LoanStartDate),"")</f>
        <v>50771</v>
      </c>
      <c r="D170" s="25">
        <f>IF(PaymentSchedule[[#This Row],[PMT NO]]&lt;&gt;"",IF(ROW()-ROW(PaymentSchedule[[#Headers],[BEGINNING BALANCE]])=1,LoanAmount,INDEX(PaymentSchedule[ENDING BALANCE],ROW()-ROW(PaymentSchedule[[#Headers],[BEGINNING BALANCE]])-1)),"")</f>
        <v>192478.38836591176</v>
      </c>
      <c r="E170" s="25">
        <f>IF(PaymentSchedule[[#This Row],[PMT NO]]&lt;&gt;"",ScheduledPayment,"")</f>
        <v>1498.8763128818807</v>
      </c>
      <c r="F17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70" s="25">
        <f>IF(PaymentSchedule[[#This Row],[PMT NO]]&lt;&gt;"",PaymentSchedule[[#This Row],[TOTAL PAYMENT]]-PaymentSchedule[[#This Row],[INTEREST]],"")</f>
        <v>536.48437105232188</v>
      </c>
      <c r="I170" s="25">
        <f>IF(PaymentSchedule[[#This Row],[PMT NO]]&lt;&gt;"",PaymentSchedule[[#This Row],[BEGINNING BALANCE]]*(InterestRate/PaymentsPerYear),"")</f>
        <v>962.39194182955885</v>
      </c>
      <c r="J17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191941.90399485943</v>
      </c>
      <c r="K170" s="25">
        <f>IF(PaymentSchedule[[#This Row],[PMT NO]]&lt;&gt;"",SUM(INDEX(PaymentSchedule[INTEREST],1,1):PaymentSchedule[[#This Row],[INTEREST]]),"")</f>
        <v>174267.73249155091</v>
      </c>
    </row>
    <row r="171" spans="1:11" x14ac:dyDescent="0.2">
      <c r="A171" s="5"/>
      <c r="B171" s="26">
        <f>IF(LoanIsGood,IF(ROW()-ROW(PaymentSchedule[[#Headers],[PMT NO]])&gt;ScheduledNumberOfPayments,"",ROW()-ROW(PaymentSchedule[[#Headers],[PMT NO]])),"")</f>
        <v>156</v>
      </c>
      <c r="C171" s="24">
        <f>IF(PaymentSchedule[[#This Row],[PMT NO]]&lt;&gt;"",EOMONTH(LoanStartDate,ROW(PaymentSchedule[[#This Row],[PMT NO]])-ROW(PaymentSchedule[[#Headers],[PMT NO]])-2)+DAY(LoanStartDate),"")</f>
        <v>50802</v>
      </c>
      <c r="D171" s="25">
        <f>IF(PaymentSchedule[[#This Row],[PMT NO]]&lt;&gt;"",IF(ROW()-ROW(PaymentSchedule[[#Headers],[BEGINNING BALANCE]])=1,LoanAmount,INDEX(PaymentSchedule[ENDING BALANCE],ROW()-ROW(PaymentSchedule[[#Headers],[BEGINNING BALANCE]])-1)),"")</f>
        <v>191941.90399485943</v>
      </c>
      <c r="E171" s="25">
        <f>IF(PaymentSchedule[[#This Row],[PMT NO]]&lt;&gt;"",ScheduledPayment,"")</f>
        <v>1498.8763128818807</v>
      </c>
      <c r="F17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71" s="25">
        <f>IF(PaymentSchedule[[#This Row],[PMT NO]]&lt;&gt;"",PaymentSchedule[[#This Row],[TOTAL PAYMENT]]-PaymentSchedule[[#This Row],[INTEREST]],"")</f>
        <v>539.16679290758361</v>
      </c>
      <c r="I171" s="25">
        <f>IF(PaymentSchedule[[#This Row],[PMT NO]]&lt;&gt;"",PaymentSchedule[[#This Row],[BEGINNING BALANCE]]*(InterestRate/PaymentsPerYear),"")</f>
        <v>959.70951997429711</v>
      </c>
      <c r="J17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191402.73720195185</v>
      </c>
      <c r="K171" s="25">
        <f>IF(PaymentSchedule[[#This Row],[PMT NO]]&lt;&gt;"",SUM(INDEX(PaymentSchedule[INTEREST],1,1):PaymentSchedule[[#This Row],[INTEREST]]),"")</f>
        <v>175227.44201152521</v>
      </c>
    </row>
    <row r="172" spans="1:11" x14ac:dyDescent="0.2">
      <c r="A172" s="5"/>
      <c r="B172" s="26">
        <f>IF(LoanIsGood,IF(ROW()-ROW(PaymentSchedule[[#Headers],[PMT NO]])&gt;ScheduledNumberOfPayments,"",ROW()-ROW(PaymentSchedule[[#Headers],[PMT NO]])),"")</f>
        <v>157</v>
      </c>
      <c r="C172" s="24">
        <f>IF(PaymentSchedule[[#This Row],[PMT NO]]&lt;&gt;"",EOMONTH(LoanStartDate,ROW(PaymentSchedule[[#This Row],[PMT NO]])-ROW(PaymentSchedule[[#Headers],[PMT NO]])-2)+DAY(LoanStartDate),"")</f>
        <v>50830</v>
      </c>
      <c r="D172" s="25">
        <f>IF(PaymentSchedule[[#This Row],[PMT NO]]&lt;&gt;"",IF(ROW()-ROW(PaymentSchedule[[#Headers],[BEGINNING BALANCE]])=1,LoanAmount,INDEX(PaymentSchedule[ENDING BALANCE],ROW()-ROW(PaymentSchedule[[#Headers],[BEGINNING BALANCE]])-1)),"")</f>
        <v>191402.73720195185</v>
      </c>
      <c r="E172" s="25">
        <f>IF(PaymentSchedule[[#This Row],[PMT NO]]&lt;&gt;"",ScheduledPayment,"")</f>
        <v>1498.8763128818807</v>
      </c>
      <c r="F17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72" s="25">
        <f>IF(PaymentSchedule[[#This Row],[PMT NO]]&lt;&gt;"",PaymentSchedule[[#This Row],[TOTAL PAYMENT]]-PaymentSchedule[[#This Row],[INTEREST]],"")</f>
        <v>541.8626268721215</v>
      </c>
      <c r="I172" s="25">
        <f>IF(PaymentSchedule[[#This Row],[PMT NO]]&lt;&gt;"",PaymentSchedule[[#This Row],[BEGINNING BALANCE]]*(InterestRate/PaymentsPerYear),"")</f>
        <v>957.01368600975923</v>
      </c>
      <c r="J17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190860.87457507974</v>
      </c>
      <c r="K172" s="25">
        <f>IF(PaymentSchedule[[#This Row],[PMT NO]]&lt;&gt;"",SUM(INDEX(PaymentSchedule[INTEREST],1,1):PaymentSchedule[[#This Row],[INTEREST]]),"")</f>
        <v>176184.45569753498</v>
      </c>
    </row>
    <row r="173" spans="1:11" x14ac:dyDescent="0.2">
      <c r="A173" s="5"/>
      <c r="B173" s="26">
        <f>IF(LoanIsGood,IF(ROW()-ROW(PaymentSchedule[[#Headers],[PMT NO]])&gt;ScheduledNumberOfPayments,"",ROW()-ROW(PaymentSchedule[[#Headers],[PMT NO]])),"")</f>
        <v>158</v>
      </c>
      <c r="C173" s="24">
        <f>IF(PaymentSchedule[[#This Row],[PMT NO]]&lt;&gt;"",EOMONTH(LoanStartDate,ROW(PaymentSchedule[[#This Row],[PMT NO]])-ROW(PaymentSchedule[[#Headers],[PMT NO]])-2)+DAY(LoanStartDate),"")</f>
        <v>50861</v>
      </c>
      <c r="D173" s="25">
        <f>IF(PaymentSchedule[[#This Row],[PMT NO]]&lt;&gt;"",IF(ROW()-ROW(PaymentSchedule[[#Headers],[BEGINNING BALANCE]])=1,LoanAmount,INDEX(PaymentSchedule[ENDING BALANCE],ROW()-ROW(PaymentSchedule[[#Headers],[BEGINNING BALANCE]])-1)),"")</f>
        <v>190860.87457507974</v>
      </c>
      <c r="E173" s="25">
        <f>IF(PaymentSchedule[[#This Row],[PMT NO]]&lt;&gt;"",ScheduledPayment,"")</f>
        <v>1498.8763128818807</v>
      </c>
      <c r="F17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73" s="25">
        <f>IF(PaymentSchedule[[#This Row],[PMT NO]]&lt;&gt;"",PaymentSchedule[[#This Row],[TOTAL PAYMENT]]-PaymentSchedule[[#This Row],[INTEREST]],"")</f>
        <v>544.57194000648201</v>
      </c>
      <c r="I173" s="25">
        <f>IF(PaymentSchedule[[#This Row],[PMT NO]]&lt;&gt;"",PaymentSchedule[[#This Row],[BEGINNING BALANCE]]*(InterestRate/PaymentsPerYear),"")</f>
        <v>954.30437287539871</v>
      </c>
      <c r="J17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190316.30263507325</v>
      </c>
      <c r="K173" s="25">
        <f>IF(PaymentSchedule[[#This Row],[PMT NO]]&lt;&gt;"",SUM(INDEX(PaymentSchedule[INTEREST],1,1):PaymentSchedule[[#This Row],[INTEREST]]),"")</f>
        <v>177138.76007041038</v>
      </c>
    </row>
    <row r="174" spans="1:11" x14ac:dyDescent="0.2">
      <c r="A174" s="5"/>
      <c r="B174" s="26">
        <f>IF(LoanIsGood,IF(ROW()-ROW(PaymentSchedule[[#Headers],[PMT NO]])&gt;ScheduledNumberOfPayments,"",ROW()-ROW(PaymentSchedule[[#Headers],[PMT NO]])),"")</f>
        <v>159</v>
      </c>
      <c r="C174" s="24">
        <f>IF(PaymentSchedule[[#This Row],[PMT NO]]&lt;&gt;"",EOMONTH(LoanStartDate,ROW(PaymentSchedule[[#This Row],[PMT NO]])-ROW(PaymentSchedule[[#Headers],[PMT NO]])-2)+DAY(LoanStartDate),"")</f>
        <v>50891</v>
      </c>
      <c r="D174" s="25">
        <f>IF(PaymentSchedule[[#This Row],[PMT NO]]&lt;&gt;"",IF(ROW()-ROW(PaymentSchedule[[#Headers],[BEGINNING BALANCE]])=1,LoanAmount,INDEX(PaymentSchedule[ENDING BALANCE],ROW()-ROW(PaymentSchedule[[#Headers],[BEGINNING BALANCE]])-1)),"")</f>
        <v>190316.30263507325</v>
      </c>
      <c r="E174" s="25">
        <f>IF(PaymentSchedule[[#This Row],[PMT NO]]&lt;&gt;"",ScheduledPayment,"")</f>
        <v>1498.8763128818807</v>
      </c>
      <c r="F17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74" s="25">
        <f>IF(PaymentSchedule[[#This Row],[PMT NO]]&lt;&gt;"",PaymentSchedule[[#This Row],[TOTAL PAYMENT]]-PaymentSchedule[[#This Row],[INTEREST]],"")</f>
        <v>547.29479970651448</v>
      </c>
      <c r="I174" s="25">
        <f>IF(PaymentSchedule[[#This Row],[PMT NO]]&lt;&gt;"",PaymentSchedule[[#This Row],[BEGINNING BALANCE]]*(InterestRate/PaymentsPerYear),"")</f>
        <v>951.58151317536624</v>
      </c>
      <c r="J17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189769.00783536673</v>
      </c>
      <c r="K174" s="25">
        <f>IF(PaymentSchedule[[#This Row],[PMT NO]]&lt;&gt;"",SUM(INDEX(PaymentSchedule[INTEREST],1,1):PaymentSchedule[[#This Row],[INTEREST]]),"")</f>
        <v>178090.34158358574</v>
      </c>
    </row>
    <row r="175" spans="1:11" x14ac:dyDescent="0.2">
      <c r="A175" s="5"/>
      <c r="B175" s="26">
        <f>IF(LoanIsGood,IF(ROW()-ROW(PaymentSchedule[[#Headers],[PMT NO]])&gt;ScheduledNumberOfPayments,"",ROW()-ROW(PaymentSchedule[[#Headers],[PMT NO]])),"")</f>
        <v>160</v>
      </c>
      <c r="C175" s="24">
        <f>IF(PaymentSchedule[[#This Row],[PMT NO]]&lt;&gt;"",EOMONTH(LoanStartDate,ROW(PaymentSchedule[[#This Row],[PMT NO]])-ROW(PaymentSchedule[[#Headers],[PMT NO]])-2)+DAY(LoanStartDate),"")</f>
        <v>50922</v>
      </c>
      <c r="D175" s="25">
        <f>IF(PaymentSchedule[[#This Row],[PMT NO]]&lt;&gt;"",IF(ROW()-ROW(PaymentSchedule[[#Headers],[BEGINNING BALANCE]])=1,LoanAmount,INDEX(PaymentSchedule[ENDING BALANCE],ROW()-ROW(PaymentSchedule[[#Headers],[BEGINNING BALANCE]])-1)),"")</f>
        <v>189769.00783536673</v>
      </c>
      <c r="E175" s="25">
        <f>IF(PaymentSchedule[[#This Row],[PMT NO]]&lt;&gt;"",ScheduledPayment,"")</f>
        <v>1498.8763128818807</v>
      </c>
      <c r="F17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75" s="25">
        <f>IF(PaymentSchedule[[#This Row],[PMT NO]]&lt;&gt;"",PaymentSchedule[[#This Row],[TOTAL PAYMENT]]-PaymentSchedule[[#This Row],[INTEREST]],"")</f>
        <v>550.03127370504706</v>
      </c>
      <c r="I175" s="25">
        <f>IF(PaymentSchedule[[#This Row],[PMT NO]]&lt;&gt;"",PaymentSchedule[[#This Row],[BEGINNING BALANCE]]*(InterestRate/PaymentsPerYear),"")</f>
        <v>948.84503917683367</v>
      </c>
      <c r="J17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189218.97656166169</v>
      </c>
      <c r="K175" s="25">
        <f>IF(PaymentSchedule[[#This Row],[PMT NO]]&lt;&gt;"",SUM(INDEX(PaymentSchedule[INTEREST],1,1):PaymentSchedule[[#This Row],[INTEREST]]),"")</f>
        <v>179039.18662276259</v>
      </c>
    </row>
    <row r="176" spans="1:11" x14ac:dyDescent="0.2">
      <c r="A176" s="5"/>
      <c r="B176" s="26">
        <f>IF(LoanIsGood,IF(ROW()-ROW(PaymentSchedule[[#Headers],[PMT NO]])&gt;ScheduledNumberOfPayments,"",ROW()-ROW(PaymentSchedule[[#Headers],[PMT NO]])),"")</f>
        <v>161</v>
      </c>
      <c r="C176" s="24">
        <f>IF(PaymentSchedule[[#This Row],[PMT NO]]&lt;&gt;"",EOMONTH(LoanStartDate,ROW(PaymentSchedule[[#This Row],[PMT NO]])-ROW(PaymentSchedule[[#Headers],[PMT NO]])-2)+DAY(LoanStartDate),"")</f>
        <v>50952</v>
      </c>
      <c r="D176" s="25">
        <f>IF(PaymentSchedule[[#This Row],[PMT NO]]&lt;&gt;"",IF(ROW()-ROW(PaymentSchedule[[#Headers],[BEGINNING BALANCE]])=1,LoanAmount,INDEX(PaymentSchedule[ENDING BALANCE],ROW()-ROW(PaymentSchedule[[#Headers],[BEGINNING BALANCE]])-1)),"")</f>
        <v>189218.97656166169</v>
      </c>
      <c r="E176" s="25">
        <f>IF(PaymentSchedule[[#This Row],[PMT NO]]&lt;&gt;"",ScheduledPayment,"")</f>
        <v>1498.8763128818807</v>
      </c>
      <c r="F17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76" s="25">
        <f>IF(PaymentSchedule[[#This Row],[PMT NO]]&lt;&gt;"",PaymentSchedule[[#This Row],[TOTAL PAYMENT]]-PaymentSchedule[[#This Row],[INTEREST]],"")</f>
        <v>552.78143007357221</v>
      </c>
      <c r="I176" s="25">
        <f>IF(PaymentSchedule[[#This Row],[PMT NO]]&lt;&gt;"",PaymentSchedule[[#This Row],[BEGINNING BALANCE]]*(InterestRate/PaymentsPerYear),"")</f>
        <v>946.09488280830851</v>
      </c>
      <c r="J17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188666.19513158812</v>
      </c>
      <c r="K176" s="25">
        <f>IF(PaymentSchedule[[#This Row],[PMT NO]]&lt;&gt;"",SUM(INDEX(PaymentSchedule[INTEREST],1,1):PaymentSchedule[[#This Row],[INTEREST]]),"")</f>
        <v>179985.28150557089</v>
      </c>
    </row>
    <row r="177" spans="1:11" x14ac:dyDescent="0.2">
      <c r="A177" s="5"/>
      <c r="B177" s="26">
        <f>IF(LoanIsGood,IF(ROW()-ROW(PaymentSchedule[[#Headers],[PMT NO]])&gt;ScheduledNumberOfPayments,"",ROW()-ROW(PaymentSchedule[[#Headers],[PMT NO]])),"")</f>
        <v>162</v>
      </c>
      <c r="C177" s="24">
        <f>IF(PaymentSchedule[[#This Row],[PMT NO]]&lt;&gt;"",EOMONTH(LoanStartDate,ROW(PaymentSchedule[[#This Row],[PMT NO]])-ROW(PaymentSchedule[[#Headers],[PMT NO]])-2)+DAY(LoanStartDate),"")</f>
        <v>50983</v>
      </c>
      <c r="D177" s="25">
        <f>IF(PaymentSchedule[[#This Row],[PMT NO]]&lt;&gt;"",IF(ROW()-ROW(PaymentSchedule[[#Headers],[BEGINNING BALANCE]])=1,LoanAmount,INDEX(PaymentSchedule[ENDING BALANCE],ROW()-ROW(PaymentSchedule[[#Headers],[BEGINNING BALANCE]])-1)),"")</f>
        <v>188666.19513158812</v>
      </c>
      <c r="E177" s="25">
        <f>IF(PaymentSchedule[[#This Row],[PMT NO]]&lt;&gt;"",ScheduledPayment,"")</f>
        <v>1498.8763128818807</v>
      </c>
      <c r="F17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77" s="25">
        <f>IF(PaymentSchedule[[#This Row],[PMT NO]]&lt;&gt;"",PaymentSchedule[[#This Row],[TOTAL PAYMENT]]-PaymentSchedule[[#This Row],[INTEREST]],"")</f>
        <v>555.54533722394012</v>
      </c>
      <c r="I177" s="25">
        <f>IF(PaymentSchedule[[#This Row],[PMT NO]]&lt;&gt;"",PaymentSchedule[[#This Row],[BEGINNING BALANCE]]*(InterestRate/PaymentsPerYear),"")</f>
        <v>943.3309756579406</v>
      </c>
      <c r="J17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188110.64979436417</v>
      </c>
      <c r="K177" s="25">
        <f>IF(PaymentSchedule[[#This Row],[PMT NO]]&lt;&gt;"",SUM(INDEX(PaymentSchedule[INTEREST],1,1):PaymentSchedule[[#This Row],[INTEREST]]),"")</f>
        <v>180928.61248122883</v>
      </c>
    </row>
    <row r="178" spans="1:11" x14ac:dyDescent="0.2">
      <c r="A178" s="5"/>
      <c r="B178" s="26">
        <f>IF(LoanIsGood,IF(ROW()-ROW(PaymentSchedule[[#Headers],[PMT NO]])&gt;ScheduledNumberOfPayments,"",ROW()-ROW(PaymentSchedule[[#Headers],[PMT NO]])),"")</f>
        <v>163</v>
      </c>
      <c r="C178" s="24">
        <f>IF(PaymentSchedule[[#This Row],[PMT NO]]&lt;&gt;"",EOMONTH(LoanStartDate,ROW(PaymentSchedule[[#This Row],[PMT NO]])-ROW(PaymentSchedule[[#Headers],[PMT NO]])-2)+DAY(LoanStartDate),"")</f>
        <v>51014</v>
      </c>
      <c r="D178" s="25">
        <f>IF(PaymentSchedule[[#This Row],[PMT NO]]&lt;&gt;"",IF(ROW()-ROW(PaymentSchedule[[#Headers],[BEGINNING BALANCE]])=1,LoanAmount,INDEX(PaymentSchedule[ENDING BALANCE],ROW()-ROW(PaymentSchedule[[#Headers],[BEGINNING BALANCE]])-1)),"")</f>
        <v>188110.64979436417</v>
      </c>
      <c r="E178" s="25">
        <f>IF(PaymentSchedule[[#This Row],[PMT NO]]&lt;&gt;"",ScheduledPayment,"")</f>
        <v>1498.8763128818807</v>
      </c>
      <c r="F17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78" s="25">
        <f>IF(PaymentSchedule[[#This Row],[PMT NO]]&lt;&gt;"",PaymentSchedule[[#This Row],[TOTAL PAYMENT]]-PaymentSchedule[[#This Row],[INTEREST]],"")</f>
        <v>558.32306391005989</v>
      </c>
      <c r="I178" s="25">
        <f>IF(PaymentSchedule[[#This Row],[PMT NO]]&lt;&gt;"",PaymentSchedule[[#This Row],[BEGINNING BALANCE]]*(InterestRate/PaymentsPerYear),"")</f>
        <v>940.55324897182084</v>
      </c>
      <c r="J17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187552.32673045411</v>
      </c>
      <c r="K178" s="25">
        <f>IF(PaymentSchedule[[#This Row],[PMT NO]]&lt;&gt;"",SUM(INDEX(PaymentSchedule[INTEREST],1,1):PaymentSchedule[[#This Row],[INTEREST]]),"")</f>
        <v>181869.16573020065</v>
      </c>
    </row>
    <row r="179" spans="1:11" x14ac:dyDescent="0.2">
      <c r="A179" s="5"/>
      <c r="B179" s="26">
        <f>IF(LoanIsGood,IF(ROW()-ROW(PaymentSchedule[[#Headers],[PMT NO]])&gt;ScheduledNumberOfPayments,"",ROW()-ROW(PaymentSchedule[[#Headers],[PMT NO]])),"")</f>
        <v>164</v>
      </c>
      <c r="C179" s="24">
        <f>IF(PaymentSchedule[[#This Row],[PMT NO]]&lt;&gt;"",EOMONTH(LoanStartDate,ROW(PaymentSchedule[[#This Row],[PMT NO]])-ROW(PaymentSchedule[[#Headers],[PMT NO]])-2)+DAY(LoanStartDate),"")</f>
        <v>51044</v>
      </c>
      <c r="D179" s="25">
        <f>IF(PaymentSchedule[[#This Row],[PMT NO]]&lt;&gt;"",IF(ROW()-ROW(PaymentSchedule[[#Headers],[BEGINNING BALANCE]])=1,LoanAmount,INDEX(PaymentSchedule[ENDING BALANCE],ROW()-ROW(PaymentSchedule[[#Headers],[BEGINNING BALANCE]])-1)),"")</f>
        <v>187552.32673045411</v>
      </c>
      <c r="E179" s="25">
        <f>IF(PaymentSchedule[[#This Row],[PMT NO]]&lt;&gt;"",ScheduledPayment,"")</f>
        <v>1498.8763128818807</v>
      </c>
      <c r="F17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79" s="25">
        <f>IF(PaymentSchedule[[#This Row],[PMT NO]]&lt;&gt;"",PaymentSchedule[[#This Row],[TOTAL PAYMENT]]-PaymentSchedule[[#This Row],[INTEREST]],"")</f>
        <v>561.11467922961015</v>
      </c>
      <c r="I179" s="25">
        <f>IF(PaymentSchedule[[#This Row],[PMT NO]]&lt;&gt;"",PaymentSchedule[[#This Row],[BEGINNING BALANCE]]*(InterestRate/PaymentsPerYear),"")</f>
        <v>937.76163365227058</v>
      </c>
      <c r="J17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186991.21205122449</v>
      </c>
      <c r="K179" s="25">
        <f>IF(PaymentSchedule[[#This Row],[PMT NO]]&lt;&gt;"",SUM(INDEX(PaymentSchedule[INTEREST],1,1):PaymentSchedule[[#This Row],[INTEREST]]),"")</f>
        <v>182806.92736385291</v>
      </c>
    </row>
    <row r="180" spans="1:11" x14ac:dyDescent="0.2">
      <c r="A180" s="5"/>
      <c r="B180" s="26">
        <f>IF(LoanIsGood,IF(ROW()-ROW(PaymentSchedule[[#Headers],[PMT NO]])&gt;ScheduledNumberOfPayments,"",ROW()-ROW(PaymentSchedule[[#Headers],[PMT NO]])),"")</f>
        <v>165</v>
      </c>
      <c r="C180" s="24">
        <f>IF(PaymentSchedule[[#This Row],[PMT NO]]&lt;&gt;"",EOMONTH(LoanStartDate,ROW(PaymentSchedule[[#This Row],[PMT NO]])-ROW(PaymentSchedule[[#Headers],[PMT NO]])-2)+DAY(LoanStartDate),"")</f>
        <v>51075</v>
      </c>
      <c r="D180" s="25">
        <f>IF(PaymentSchedule[[#This Row],[PMT NO]]&lt;&gt;"",IF(ROW()-ROW(PaymentSchedule[[#Headers],[BEGINNING BALANCE]])=1,LoanAmount,INDEX(PaymentSchedule[ENDING BALANCE],ROW()-ROW(PaymentSchedule[[#Headers],[BEGINNING BALANCE]])-1)),"")</f>
        <v>186991.21205122449</v>
      </c>
      <c r="E180" s="25">
        <f>IF(PaymentSchedule[[#This Row],[PMT NO]]&lt;&gt;"",ScheduledPayment,"")</f>
        <v>1498.8763128818807</v>
      </c>
      <c r="F18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80" s="25">
        <f>IF(PaymentSchedule[[#This Row],[PMT NO]]&lt;&gt;"",PaymentSchedule[[#This Row],[TOTAL PAYMENT]]-PaymentSchedule[[#This Row],[INTEREST]],"")</f>
        <v>563.92025262575828</v>
      </c>
      <c r="I180" s="25">
        <f>IF(PaymentSchedule[[#This Row],[PMT NO]]&lt;&gt;"",PaymentSchedule[[#This Row],[BEGINNING BALANCE]]*(InterestRate/PaymentsPerYear),"")</f>
        <v>934.95606025612244</v>
      </c>
      <c r="J18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186427.29179859872</v>
      </c>
      <c r="K180" s="25">
        <f>IF(PaymentSchedule[[#This Row],[PMT NO]]&lt;&gt;"",SUM(INDEX(PaymentSchedule[INTEREST],1,1):PaymentSchedule[[#This Row],[INTEREST]]),"")</f>
        <v>183741.88342410902</v>
      </c>
    </row>
    <row r="181" spans="1:11" x14ac:dyDescent="0.2">
      <c r="A181" s="5"/>
      <c r="B181" s="26">
        <f>IF(LoanIsGood,IF(ROW()-ROW(PaymentSchedule[[#Headers],[PMT NO]])&gt;ScheduledNumberOfPayments,"",ROW()-ROW(PaymentSchedule[[#Headers],[PMT NO]])),"")</f>
        <v>166</v>
      </c>
      <c r="C181" s="24">
        <f>IF(PaymentSchedule[[#This Row],[PMT NO]]&lt;&gt;"",EOMONTH(LoanStartDate,ROW(PaymentSchedule[[#This Row],[PMT NO]])-ROW(PaymentSchedule[[#Headers],[PMT NO]])-2)+DAY(LoanStartDate),"")</f>
        <v>51105</v>
      </c>
      <c r="D181" s="25">
        <f>IF(PaymentSchedule[[#This Row],[PMT NO]]&lt;&gt;"",IF(ROW()-ROW(PaymentSchedule[[#Headers],[BEGINNING BALANCE]])=1,LoanAmount,INDEX(PaymentSchedule[ENDING BALANCE],ROW()-ROW(PaymentSchedule[[#Headers],[BEGINNING BALANCE]])-1)),"")</f>
        <v>186427.29179859872</v>
      </c>
      <c r="E181" s="25">
        <f>IF(PaymentSchedule[[#This Row],[PMT NO]]&lt;&gt;"",ScheduledPayment,"")</f>
        <v>1498.8763128818807</v>
      </c>
      <c r="F18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81" s="25">
        <f>IF(PaymentSchedule[[#This Row],[PMT NO]]&lt;&gt;"",PaymentSchedule[[#This Row],[TOTAL PAYMENT]]-PaymentSchedule[[#This Row],[INTEREST]],"")</f>
        <v>566.73985388888718</v>
      </c>
      <c r="I181" s="25">
        <f>IF(PaymentSchedule[[#This Row],[PMT NO]]&lt;&gt;"",PaymentSchedule[[#This Row],[BEGINNING BALANCE]]*(InterestRate/PaymentsPerYear),"")</f>
        <v>932.13645899299354</v>
      </c>
      <c r="J18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185860.55194470982</v>
      </c>
      <c r="K181" s="25">
        <f>IF(PaymentSchedule[[#This Row],[PMT NO]]&lt;&gt;"",SUM(INDEX(PaymentSchedule[INTEREST],1,1):PaymentSchedule[[#This Row],[INTEREST]]),"")</f>
        <v>184674.01988310201</v>
      </c>
    </row>
    <row r="182" spans="1:11" x14ac:dyDescent="0.2">
      <c r="A182" s="5"/>
      <c r="B182" s="26">
        <f>IF(LoanIsGood,IF(ROW()-ROW(PaymentSchedule[[#Headers],[PMT NO]])&gt;ScheduledNumberOfPayments,"",ROW()-ROW(PaymentSchedule[[#Headers],[PMT NO]])),"")</f>
        <v>167</v>
      </c>
      <c r="C182" s="24">
        <f>IF(PaymentSchedule[[#This Row],[PMT NO]]&lt;&gt;"",EOMONTH(LoanStartDate,ROW(PaymentSchedule[[#This Row],[PMT NO]])-ROW(PaymentSchedule[[#Headers],[PMT NO]])-2)+DAY(LoanStartDate),"")</f>
        <v>51136</v>
      </c>
      <c r="D182" s="25">
        <f>IF(PaymentSchedule[[#This Row],[PMT NO]]&lt;&gt;"",IF(ROW()-ROW(PaymentSchedule[[#Headers],[BEGINNING BALANCE]])=1,LoanAmount,INDEX(PaymentSchedule[ENDING BALANCE],ROW()-ROW(PaymentSchedule[[#Headers],[BEGINNING BALANCE]])-1)),"")</f>
        <v>185860.55194470982</v>
      </c>
      <c r="E182" s="25">
        <f>IF(PaymentSchedule[[#This Row],[PMT NO]]&lt;&gt;"",ScheduledPayment,"")</f>
        <v>1498.8763128818807</v>
      </c>
      <c r="F18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82" s="25">
        <f>IF(PaymentSchedule[[#This Row],[PMT NO]]&lt;&gt;"",PaymentSchedule[[#This Row],[TOTAL PAYMENT]]-PaymentSchedule[[#This Row],[INTEREST]],"")</f>
        <v>569.57355315833161</v>
      </c>
      <c r="I182" s="25">
        <f>IF(PaymentSchedule[[#This Row],[PMT NO]]&lt;&gt;"",PaymentSchedule[[#This Row],[BEGINNING BALANCE]]*(InterestRate/PaymentsPerYear),"")</f>
        <v>929.30275972354912</v>
      </c>
      <c r="J18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185290.9783915515</v>
      </c>
      <c r="K182" s="25">
        <f>IF(PaymentSchedule[[#This Row],[PMT NO]]&lt;&gt;"",SUM(INDEX(PaymentSchedule[INTEREST],1,1):PaymentSchedule[[#This Row],[INTEREST]]),"")</f>
        <v>185603.32264282557</v>
      </c>
    </row>
    <row r="183" spans="1:11" x14ac:dyDescent="0.2">
      <c r="A183" s="5"/>
      <c r="B183" s="26">
        <f>IF(LoanIsGood,IF(ROW()-ROW(PaymentSchedule[[#Headers],[PMT NO]])&gt;ScheduledNumberOfPayments,"",ROW()-ROW(PaymentSchedule[[#Headers],[PMT NO]])),"")</f>
        <v>168</v>
      </c>
      <c r="C183" s="24">
        <f>IF(PaymentSchedule[[#This Row],[PMT NO]]&lt;&gt;"",EOMONTH(LoanStartDate,ROW(PaymentSchedule[[#This Row],[PMT NO]])-ROW(PaymentSchedule[[#Headers],[PMT NO]])-2)+DAY(LoanStartDate),"")</f>
        <v>51167</v>
      </c>
      <c r="D183" s="25">
        <f>IF(PaymentSchedule[[#This Row],[PMT NO]]&lt;&gt;"",IF(ROW()-ROW(PaymentSchedule[[#Headers],[BEGINNING BALANCE]])=1,LoanAmount,INDEX(PaymentSchedule[ENDING BALANCE],ROW()-ROW(PaymentSchedule[[#Headers],[BEGINNING BALANCE]])-1)),"")</f>
        <v>185290.9783915515</v>
      </c>
      <c r="E183" s="25">
        <f>IF(PaymentSchedule[[#This Row],[PMT NO]]&lt;&gt;"",ScheduledPayment,"")</f>
        <v>1498.8763128818807</v>
      </c>
      <c r="F18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83" s="25">
        <f>IF(PaymentSchedule[[#This Row],[PMT NO]]&lt;&gt;"",PaymentSchedule[[#This Row],[TOTAL PAYMENT]]-PaymentSchedule[[#This Row],[INTEREST]],"")</f>
        <v>572.42142092412325</v>
      </c>
      <c r="I183" s="25">
        <f>IF(PaymentSchedule[[#This Row],[PMT NO]]&lt;&gt;"",PaymentSchedule[[#This Row],[BEGINNING BALANCE]]*(InterestRate/PaymentsPerYear),"")</f>
        <v>926.45489195775747</v>
      </c>
      <c r="J18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184718.55697062737</v>
      </c>
      <c r="K183" s="25">
        <f>IF(PaymentSchedule[[#This Row],[PMT NO]]&lt;&gt;"",SUM(INDEX(PaymentSchedule[INTEREST],1,1):PaymentSchedule[[#This Row],[INTEREST]]),"")</f>
        <v>186529.77753478332</v>
      </c>
    </row>
    <row r="184" spans="1:11" x14ac:dyDescent="0.2">
      <c r="A184" s="5"/>
      <c r="B184" s="26">
        <f>IF(LoanIsGood,IF(ROW()-ROW(PaymentSchedule[[#Headers],[PMT NO]])&gt;ScheduledNumberOfPayments,"",ROW()-ROW(PaymentSchedule[[#Headers],[PMT NO]])),"")</f>
        <v>169</v>
      </c>
      <c r="C184" s="24">
        <f>IF(PaymentSchedule[[#This Row],[PMT NO]]&lt;&gt;"",EOMONTH(LoanStartDate,ROW(PaymentSchedule[[#This Row],[PMT NO]])-ROW(PaymentSchedule[[#Headers],[PMT NO]])-2)+DAY(LoanStartDate),"")</f>
        <v>51196</v>
      </c>
      <c r="D184" s="25">
        <f>IF(PaymentSchedule[[#This Row],[PMT NO]]&lt;&gt;"",IF(ROW()-ROW(PaymentSchedule[[#Headers],[BEGINNING BALANCE]])=1,LoanAmount,INDEX(PaymentSchedule[ENDING BALANCE],ROW()-ROW(PaymentSchedule[[#Headers],[BEGINNING BALANCE]])-1)),"")</f>
        <v>184718.55697062737</v>
      </c>
      <c r="E184" s="25">
        <f>IF(PaymentSchedule[[#This Row],[PMT NO]]&lt;&gt;"",ScheduledPayment,"")</f>
        <v>1498.8763128818807</v>
      </c>
      <c r="F18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84" s="25">
        <f>IF(PaymentSchedule[[#This Row],[PMT NO]]&lt;&gt;"",PaymentSchedule[[#This Row],[TOTAL PAYMENT]]-PaymentSchedule[[#This Row],[INTEREST]],"")</f>
        <v>575.28352802874383</v>
      </c>
      <c r="I184" s="25">
        <f>IF(PaymentSchedule[[#This Row],[PMT NO]]&lt;&gt;"",PaymentSchedule[[#This Row],[BEGINNING BALANCE]]*(InterestRate/PaymentsPerYear),"")</f>
        <v>923.59278485313689</v>
      </c>
      <c r="J18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184143.27344259861</v>
      </c>
      <c r="K184" s="25">
        <f>IF(PaymentSchedule[[#This Row],[PMT NO]]&lt;&gt;"",SUM(INDEX(PaymentSchedule[INTEREST],1,1):PaymentSchedule[[#This Row],[INTEREST]]),"")</f>
        <v>187453.37031963645</v>
      </c>
    </row>
    <row r="185" spans="1:11" x14ac:dyDescent="0.2">
      <c r="A185" s="5"/>
      <c r="B185" s="26">
        <f>IF(LoanIsGood,IF(ROW()-ROW(PaymentSchedule[[#Headers],[PMT NO]])&gt;ScheduledNumberOfPayments,"",ROW()-ROW(PaymentSchedule[[#Headers],[PMT NO]])),"")</f>
        <v>170</v>
      </c>
      <c r="C185" s="24">
        <f>IF(PaymentSchedule[[#This Row],[PMT NO]]&lt;&gt;"",EOMONTH(LoanStartDate,ROW(PaymentSchedule[[#This Row],[PMT NO]])-ROW(PaymentSchedule[[#Headers],[PMT NO]])-2)+DAY(LoanStartDate),"")</f>
        <v>51227</v>
      </c>
      <c r="D185" s="25">
        <f>IF(PaymentSchedule[[#This Row],[PMT NO]]&lt;&gt;"",IF(ROW()-ROW(PaymentSchedule[[#Headers],[BEGINNING BALANCE]])=1,LoanAmount,INDEX(PaymentSchedule[ENDING BALANCE],ROW()-ROW(PaymentSchedule[[#Headers],[BEGINNING BALANCE]])-1)),"")</f>
        <v>184143.27344259861</v>
      </c>
      <c r="E185" s="25">
        <f>IF(PaymentSchedule[[#This Row],[PMT NO]]&lt;&gt;"",ScheduledPayment,"")</f>
        <v>1498.8763128818807</v>
      </c>
      <c r="F18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85" s="25">
        <f>IF(PaymentSchedule[[#This Row],[PMT NO]]&lt;&gt;"",PaymentSchedule[[#This Row],[TOTAL PAYMENT]]-PaymentSchedule[[#This Row],[INTEREST]],"")</f>
        <v>578.15994566888764</v>
      </c>
      <c r="I185" s="25">
        <f>IF(PaymentSchedule[[#This Row],[PMT NO]]&lt;&gt;"",PaymentSchedule[[#This Row],[BEGINNING BALANCE]]*(InterestRate/PaymentsPerYear),"")</f>
        <v>920.71636721299308</v>
      </c>
      <c r="J18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183565.11349692973</v>
      </c>
      <c r="K185" s="25">
        <f>IF(PaymentSchedule[[#This Row],[PMT NO]]&lt;&gt;"",SUM(INDEX(PaymentSchedule[INTEREST],1,1):PaymentSchedule[[#This Row],[INTEREST]]),"")</f>
        <v>188374.08668684945</v>
      </c>
    </row>
    <row r="186" spans="1:11" x14ac:dyDescent="0.2">
      <c r="A186" s="5"/>
      <c r="B186" s="26">
        <f>IF(LoanIsGood,IF(ROW()-ROW(PaymentSchedule[[#Headers],[PMT NO]])&gt;ScheduledNumberOfPayments,"",ROW()-ROW(PaymentSchedule[[#Headers],[PMT NO]])),"")</f>
        <v>171</v>
      </c>
      <c r="C186" s="24">
        <f>IF(PaymentSchedule[[#This Row],[PMT NO]]&lt;&gt;"",EOMONTH(LoanStartDate,ROW(PaymentSchedule[[#This Row],[PMT NO]])-ROW(PaymentSchedule[[#Headers],[PMT NO]])-2)+DAY(LoanStartDate),"")</f>
        <v>51257</v>
      </c>
      <c r="D186" s="25">
        <f>IF(PaymentSchedule[[#This Row],[PMT NO]]&lt;&gt;"",IF(ROW()-ROW(PaymentSchedule[[#Headers],[BEGINNING BALANCE]])=1,LoanAmount,INDEX(PaymentSchedule[ENDING BALANCE],ROW()-ROW(PaymentSchedule[[#Headers],[BEGINNING BALANCE]])-1)),"")</f>
        <v>183565.11349692973</v>
      </c>
      <c r="E186" s="25">
        <f>IF(PaymentSchedule[[#This Row],[PMT NO]]&lt;&gt;"",ScheduledPayment,"")</f>
        <v>1498.8763128818807</v>
      </c>
      <c r="F18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86" s="25">
        <f>IF(PaymentSchedule[[#This Row],[PMT NO]]&lt;&gt;"",PaymentSchedule[[#This Row],[TOTAL PAYMENT]]-PaymentSchedule[[#This Row],[INTEREST]],"")</f>
        <v>581.05074539723205</v>
      </c>
      <c r="I186" s="25">
        <f>IF(PaymentSchedule[[#This Row],[PMT NO]]&lt;&gt;"",PaymentSchedule[[#This Row],[BEGINNING BALANCE]]*(InterestRate/PaymentsPerYear),"")</f>
        <v>917.82556748464867</v>
      </c>
      <c r="J18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182984.0627515325</v>
      </c>
      <c r="K186" s="25">
        <f>IF(PaymentSchedule[[#This Row],[PMT NO]]&lt;&gt;"",SUM(INDEX(PaymentSchedule[INTEREST],1,1):PaymentSchedule[[#This Row],[INTEREST]]),"")</f>
        <v>189291.91225433411</v>
      </c>
    </row>
    <row r="187" spans="1:11" x14ac:dyDescent="0.2">
      <c r="A187" s="5"/>
      <c r="B187" s="26">
        <f>IF(LoanIsGood,IF(ROW()-ROW(PaymentSchedule[[#Headers],[PMT NO]])&gt;ScheduledNumberOfPayments,"",ROW()-ROW(PaymentSchedule[[#Headers],[PMT NO]])),"")</f>
        <v>172</v>
      </c>
      <c r="C187" s="24">
        <f>IF(PaymentSchedule[[#This Row],[PMT NO]]&lt;&gt;"",EOMONTH(LoanStartDate,ROW(PaymentSchedule[[#This Row],[PMT NO]])-ROW(PaymentSchedule[[#Headers],[PMT NO]])-2)+DAY(LoanStartDate),"")</f>
        <v>51288</v>
      </c>
      <c r="D187" s="25">
        <f>IF(PaymentSchedule[[#This Row],[PMT NO]]&lt;&gt;"",IF(ROW()-ROW(PaymentSchedule[[#Headers],[BEGINNING BALANCE]])=1,LoanAmount,INDEX(PaymentSchedule[ENDING BALANCE],ROW()-ROW(PaymentSchedule[[#Headers],[BEGINNING BALANCE]])-1)),"")</f>
        <v>182984.0627515325</v>
      </c>
      <c r="E187" s="25">
        <f>IF(PaymentSchedule[[#This Row],[PMT NO]]&lt;&gt;"",ScheduledPayment,"")</f>
        <v>1498.8763128818807</v>
      </c>
      <c r="F18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87" s="25">
        <f>IF(PaymentSchedule[[#This Row],[PMT NO]]&lt;&gt;"",PaymentSchedule[[#This Row],[TOTAL PAYMENT]]-PaymentSchedule[[#This Row],[INTEREST]],"")</f>
        <v>583.95599912421824</v>
      </c>
      <c r="I187" s="25">
        <f>IF(PaymentSchedule[[#This Row],[PMT NO]]&lt;&gt;"",PaymentSchedule[[#This Row],[BEGINNING BALANCE]]*(InterestRate/PaymentsPerYear),"")</f>
        <v>914.92031375766248</v>
      </c>
      <c r="J18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182400.10675240829</v>
      </c>
      <c r="K187" s="25">
        <f>IF(PaymentSchedule[[#This Row],[PMT NO]]&lt;&gt;"",SUM(INDEX(PaymentSchedule[INTEREST],1,1):PaymentSchedule[[#This Row],[INTEREST]]),"")</f>
        <v>190206.83256809178</v>
      </c>
    </row>
    <row r="188" spans="1:11" x14ac:dyDescent="0.2">
      <c r="A188" s="5"/>
      <c r="B188" s="26">
        <f>IF(LoanIsGood,IF(ROW()-ROW(PaymentSchedule[[#Headers],[PMT NO]])&gt;ScheduledNumberOfPayments,"",ROW()-ROW(PaymentSchedule[[#Headers],[PMT NO]])),"")</f>
        <v>173</v>
      </c>
      <c r="C188" s="24">
        <f>IF(PaymentSchedule[[#This Row],[PMT NO]]&lt;&gt;"",EOMONTH(LoanStartDate,ROW(PaymentSchedule[[#This Row],[PMT NO]])-ROW(PaymentSchedule[[#Headers],[PMT NO]])-2)+DAY(LoanStartDate),"")</f>
        <v>51318</v>
      </c>
      <c r="D188" s="25">
        <f>IF(PaymentSchedule[[#This Row],[PMT NO]]&lt;&gt;"",IF(ROW()-ROW(PaymentSchedule[[#Headers],[BEGINNING BALANCE]])=1,LoanAmount,INDEX(PaymentSchedule[ENDING BALANCE],ROW()-ROW(PaymentSchedule[[#Headers],[BEGINNING BALANCE]])-1)),"")</f>
        <v>182400.10675240829</v>
      </c>
      <c r="E188" s="25">
        <f>IF(PaymentSchedule[[#This Row],[PMT NO]]&lt;&gt;"",ScheduledPayment,"")</f>
        <v>1498.8763128818807</v>
      </c>
      <c r="F18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88" s="25">
        <f>IF(PaymentSchedule[[#This Row],[PMT NO]]&lt;&gt;"",PaymentSchedule[[#This Row],[TOTAL PAYMENT]]-PaymentSchedule[[#This Row],[INTEREST]],"")</f>
        <v>586.87577911983931</v>
      </c>
      <c r="I188" s="25">
        <f>IF(PaymentSchedule[[#This Row],[PMT NO]]&lt;&gt;"",PaymentSchedule[[#This Row],[BEGINNING BALANCE]]*(InterestRate/PaymentsPerYear),"")</f>
        <v>912.00053376204141</v>
      </c>
      <c r="J18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181813.23097328845</v>
      </c>
      <c r="K188" s="25">
        <f>IF(PaymentSchedule[[#This Row],[PMT NO]]&lt;&gt;"",SUM(INDEX(PaymentSchedule[INTEREST],1,1):PaymentSchedule[[#This Row],[INTEREST]]),"")</f>
        <v>191118.83310185382</v>
      </c>
    </row>
    <row r="189" spans="1:11" x14ac:dyDescent="0.2">
      <c r="A189" s="5"/>
      <c r="B189" s="26">
        <f>IF(LoanIsGood,IF(ROW()-ROW(PaymentSchedule[[#Headers],[PMT NO]])&gt;ScheduledNumberOfPayments,"",ROW()-ROW(PaymentSchedule[[#Headers],[PMT NO]])),"")</f>
        <v>174</v>
      </c>
      <c r="C189" s="24">
        <f>IF(PaymentSchedule[[#This Row],[PMT NO]]&lt;&gt;"",EOMONTH(LoanStartDate,ROW(PaymentSchedule[[#This Row],[PMT NO]])-ROW(PaymentSchedule[[#Headers],[PMT NO]])-2)+DAY(LoanStartDate),"")</f>
        <v>51349</v>
      </c>
      <c r="D189" s="25">
        <f>IF(PaymentSchedule[[#This Row],[PMT NO]]&lt;&gt;"",IF(ROW()-ROW(PaymentSchedule[[#Headers],[BEGINNING BALANCE]])=1,LoanAmount,INDEX(PaymentSchedule[ENDING BALANCE],ROW()-ROW(PaymentSchedule[[#Headers],[BEGINNING BALANCE]])-1)),"")</f>
        <v>181813.23097328845</v>
      </c>
      <c r="E189" s="25">
        <f>IF(PaymentSchedule[[#This Row],[PMT NO]]&lt;&gt;"",ScheduledPayment,"")</f>
        <v>1498.8763128818807</v>
      </c>
      <c r="F18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89" s="25">
        <f>IF(PaymentSchedule[[#This Row],[PMT NO]]&lt;&gt;"",PaymentSchedule[[#This Row],[TOTAL PAYMENT]]-PaymentSchedule[[#This Row],[INTEREST]],"")</f>
        <v>589.81015801543845</v>
      </c>
      <c r="I189" s="25">
        <f>IF(PaymentSchedule[[#This Row],[PMT NO]]&lt;&gt;"",PaymentSchedule[[#This Row],[BEGINNING BALANCE]]*(InterestRate/PaymentsPerYear),"")</f>
        <v>909.06615486644228</v>
      </c>
      <c r="J18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181223.42081527301</v>
      </c>
      <c r="K189" s="25">
        <f>IF(PaymentSchedule[[#This Row],[PMT NO]]&lt;&gt;"",SUM(INDEX(PaymentSchedule[INTEREST],1,1):PaymentSchedule[[#This Row],[INTEREST]]),"")</f>
        <v>192027.89925672027</v>
      </c>
    </row>
    <row r="190" spans="1:11" x14ac:dyDescent="0.2">
      <c r="A190" s="5"/>
      <c r="B190" s="26">
        <f>IF(LoanIsGood,IF(ROW()-ROW(PaymentSchedule[[#Headers],[PMT NO]])&gt;ScheduledNumberOfPayments,"",ROW()-ROW(PaymentSchedule[[#Headers],[PMT NO]])),"")</f>
        <v>175</v>
      </c>
      <c r="C190" s="24">
        <f>IF(PaymentSchedule[[#This Row],[PMT NO]]&lt;&gt;"",EOMONTH(LoanStartDate,ROW(PaymentSchedule[[#This Row],[PMT NO]])-ROW(PaymentSchedule[[#Headers],[PMT NO]])-2)+DAY(LoanStartDate),"")</f>
        <v>51380</v>
      </c>
      <c r="D190" s="25">
        <f>IF(PaymentSchedule[[#This Row],[PMT NO]]&lt;&gt;"",IF(ROW()-ROW(PaymentSchedule[[#Headers],[BEGINNING BALANCE]])=1,LoanAmount,INDEX(PaymentSchedule[ENDING BALANCE],ROW()-ROW(PaymentSchedule[[#Headers],[BEGINNING BALANCE]])-1)),"")</f>
        <v>181223.42081527301</v>
      </c>
      <c r="E190" s="25">
        <f>IF(PaymentSchedule[[#This Row],[PMT NO]]&lt;&gt;"",ScheduledPayment,"")</f>
        <v>1498.8763128818807</v>
      </c>
      <c r="F19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90" s="25">
        <f>IF(PaymentSchedule[[#This Row],[PMT NO]]&lt;&gt;"",PaymentSchedule[[#This Row],[TOTAL PAYMENT]]-PaymentSchedule[[#This Row],[INTEREST]],"")</f>
        <v>592.75920880551564</v>
      </c>
      <c r="I190" s="25">
        <f>IF(PaymentSchedule[[#This Row],[PMT NO]]&lt;&gt;"",PaymentSchedule[[#This Row],[BEGINNING BALANCE]]*(InterestRate/PaymentsPerYear),"")</f>
        <v>906.11710407636508</v>
      </c>
      <c r="J19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180630.6616064675</v>
      </c>
      <c r="K190" s="25">
        <f>IF(PaymentSchedule[[#This Row],[PMT NO]]&lt;&gt;"",SUM(INDEX(PaymentSchedule[INTEREST],1,1):PaymentSchedule[[#This Row],[INTEREST]]),"")</f>
        <v>192934.01636079664</v>
      </c>
    </row>
    <row r="191" spans="1:11" x14ac:dyDescent="0.2">
      <c r="A191" s="5"/>
      <c r="B191" s="26">
        <f>IF(LoanIsGood,IF(ROW()-ROW(PaymentSchedule[[#Headers],[PMT NO]])&gt;ScheduledNumberOfPayments,"",ROW()-ROW(PaymentSchedule[[#Headers],[PMT NO]])),"")</f>
        <v>176</v>
      </c>
      <c r="C191" s="24">
        <f>IF(PaymentSchedule[[#This Row],[PMT NO]]&lt;&gt;"",EOMONTH(LoanStartDate,ROW(PaymentSchedule[[#This Row],[PMT NO]])-ROW(PaymentSchedule[[#Headers],[PMT NO]])-2)+DAY(LoanStartDate),"")</f>
        <v>51410</v>
      </c>
      <c r="D191" s="25">
        <f>IF(PaymentSchedule[[#This Row],[PMT NO]]&lt;&gt;"",IF(ROW()-ROW(PaymentSchedule[[#Headers],[BEGINNING BALANCE]])=1,LoanAmount,INDEX(PaymentSchedule[ENDING BALANCE],ROW()-ROW(PaymentSchedule[[#Headers],[BEGINNING BALANCE]])-1)),"")</f>
        <v>180630.6616064675</v>
      </c>
      <c r="E191" s="25">
        <f>IF(PaymentSchedule[[#This Row],[PMT NO]]&lt;&gt;"",ScheduledPayment,"")</f>
        <v>1498.8763128818807</v>
      </c>
      <c r="F19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91" s="25">
        <f>IF(PaymentSchedule[[#This Row],[PMT NO]]&lt;&gt;"",PaymentSchedule[[#This Row],[TOTAL PAYMENT]]-PaymentSchedule[[#This Row],[INTEREST]],"")</f>
        <v>595.72300484954314</v>
      </c>
      <c r="I191" s="25">
        <f>IF(PaymentSchedule[[#This Row],[PMT NO]]&lt;&gt;"",PaymentSchedule[[#This Row],[BEGINNING BALANCE]]*(InterestRate/PaymentsPerYear),"")</f>
        <v>903.15330803233758</v>
      </c>
      <c r="J19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180034.93860161796</v>
      </c>
      <c r="K191" s="25">
        <f>IF(PaymentSchedule[[#This Row],[PMT NO]]&lt;&gt;"",SUM(INDEX(PaymentSchedule[INTEREST],1,1):PaymentSchedule[[#This Row],[INTEREST]]),"")</f>
        <v>193837.16966882898</v>
      </c>
    </row>
    <row r="192" spans="1:11" x14ac:dyDescent="0.2">
      <c r="A192" s="5"/>
      <c r="B192" s="26">
        <f>IF(LoanIsGood,IF(ROW()-ROW(PaymentSchedule[[#Headers],[PMT NO]])&gt;ScheduledNumberOfPayments,"",ROW()-ROW(PaymentSchedule[[#Headers],[PMT NO]])),"")</f>
        <v>177</v>
      </c>
      <c r="C192" s="24">
        <f>IF(PaymentSchedule[[#This Row],[PMT NO]]&lt;&gt;"",EOMONTH(LoanStartDate,ROW(PaymentSchedule[[#This Row],[PMT NO]])-ROW(PaymentSchedule[[#Headers],[PMT NO]])-2)+DAY(LoanStartDate),"")</f>
        <v>51441</v>
      </c>
      <c r="D192" s="25">
        <f>IF(PaymentSchedule[[#This Row],[PMT NO]]&lt;&gt;"",IF(ROW()-ROW(PaymentSchedule[[#Headers],[BEGINNING BALANCE]])=1,LoanAmount,INDEX(PaymentSchedule[ENDING BALANCE],ROW()-ROW(PaymentSchedule[[#Headers],[BEGINNING BALANCE]])-1)),"")</f>
        <v>180034.93860161796</v>
      </c>
      <c r="E192" s="25">
        <f>IF(PaymentSchedule[[#This Row],[PMT NO]]&lt;&gt;"",ScheduledPayment,"")</f>
        <v>1498.8763128818807</v>
      </c>
      <c r="F19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92" s="25">
        <f>IF(PaymentSchedule[[#This Row],[PMT NO]]&lt;&gt;"",PaymentSchedule[[#This Row],[TOTAL PAYMENT]]-PaymentSchedule[[#This Row],[INTEREST]],"")</f>
        <v>598.70161987379083</v>
      </c>
      <c r="I192" s="25">
        <f>IF(PaymentSchedule[[#This Row],[PMT NO]]&lt;&gt;"",PaymentSchedule[[#This Row],[BEGINNING BALANCE]]*(InterestRate/PaymentsPerYear),"")</f>
        <v>900.17469300808989</v>
      </c>
      <c r="J19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179436.23698174418</v>
      </c>
      <c r="K192" s="25">
        <f>IF(PaymentSchedule[[#This Row],[PMT NO]]&lt;&gt;"",SUM(INDEX(PaymentSchedule[INTEREST],1,1):PaymentSchedule[[#This Row],[INTEREST]]),"")</f>
        <v>194737.34436183708</v>
      </c>
    </row>
    <row r="193" spans="1:11" x14ac:dyDescent="0.2">
      <c r="A193" s="5"/>
      <c r="B193" s="26">
        <f>IF(LoanIsGood,IF(ROW()-ROW(PaymentSchedule[[#Headers],[PMT NO]])&gt;ScheduledNumberOfPayments,"",ROW()-ROW(PaymentSchedule[[#Headers],[PMT NO]])),"")</f>
        <v>178</v>
      </c>
      <c r="C193" s="24">
        <f>IF(PaymentSchedule[[#This Row],[PMT NO]]&lt;&gt;"",EOMONTH(LoanStartDate,ROW(PaymentSchedule[[#This Row],[PMT NO]])-ROW(PaymentSchedule[[#Headers],[PMT NO]])-2)+DAY(LoanStartDate),"")</f>
        <v>51471</v>
      </c>
      <c r="D193" s="25">
        <f>IF(PaymentSchedule[[#This Row],[PMT NO]]&lt;&gt;"",IF(ROW()-ROW(PaymentSchedule[[#Headers],[BEGINNING BALANCE]])=1,LoanAmount,INDEX(PaymentSchedule[ENDING BALANCE],ROW()-ROW(PaymentSchedule[[#Headers],[BEGINNING BALANCE]])-1)),"")</f>
        <v>179436.23698174418</v>
      </c>
      <c r="E193" s="25">
        <f>IF(PaymentSchedule[[#This Row],[PMT NO]]&lt;&gt;"",ScheduledPayment,"")</f>
        <v>1498.8763128818807</v>
      </c>
      <c r="F19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93" s="25">
        <f>IF(PaymentSchedule[[#This Row],[PMT NO]]&lt;&gt;"",PaymentSchedule[[#This Row],[TOTAL PAYMENT]]-PaymentSchedule[[#This Row],[INTEREST]],"")</f>
        <v>601.69512797315986</v>
      </c>
      <c r="I193" s="25">
        <f>IF(PaymentSchedule[[#This Row],[PMT NO]]&lt;&gt;"",PaymentSchedule[[#This Row],[BEGINNING BALANCE]]*(InterestRate/PaymentsPerYear),"")</f>
        <v>897.18118490872087</v>
      </c>
      <c r="J19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178834.54185377102</v>
      </c>
      <c r="K193" s="25">
        <f>IF(PaymentSchedule[[#This Row],[PMT NO]]&lt;&gt;"",SUM(INDEX(PaymentSchedule[INTEREST],1,1):PaymentSchedule[[#This Row],[INTEREST]]),"")</f>
        <v>195634.5255467458</v>
      </c>
    </row>
    <row r="194" spans="1:11" x14ac:dyDescent="0.2">
      <c r="A194" s="5"/>
      <c r="B194" s="26">
        <f>IF(LoanIsGood,IF(ROW()-ROW(PaymentSchedule[[#Headers],[PMT NO]])&gt;ScheduledNumberOfPayments,"",ROW()-ROW(PaymentSchedule[[#Headers],[PMT NO]])),"")</f>
        <v>179</v>
      </c>
      <c r="C194" s="24">
        <f>IF(PaymentSchedule[[#This Row],[PMT NO]]&lt;&gt;"",EOMONTH(LoanStartDate,ROW(PaymentSchedule[[#This Row],[PMT NO]])-ROW(PaymentSchedule[[#Headers],[PMT NO]])-2)+DAY(LoanStartDate),"")</f>
        <v>51502</v>
      </c>
      <c r="D194" s="25">
        <f>IF(PaymentSchedule[[#This Row],[PMT NO]]&lt;&gt;"",IF(ROW()-ROW(PaymentSchedule[[#Headers],[BEGINNING BALANCE]])=1,LoanAmount,INDEX(PaymentSchedule[ENDING BALANCE],ROW()-ROW(PaymentSchedule[[#Headers],[BEGINNING BALANCE]])-1)),"")</f>
        <v>178834.54185377102</v>
      </c>
      <c r="E194" s="25">
        <f>IF(PaymentSchedule[[#This Row],[PMT NO]]&lt;&gt;"",ScheduledPayment,"")</f>
        <v>1498.8763128818807</v>
      </c>
      <c r="F19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94" s="25">
        <f>IF(PaymentSchedule[[#This Row],[PMT NO]]&lt;&gt;"",PaymentSchedule[[#This Row],[TOTAL PAYMENT]]-PaymentSchedule[[#This Row],[INTEREST]],"")</f>
        <v>604.70360361302562</v>
      </c>
      <c r="I194" s="25">
        <f>IF(PaymentSchedule[[#This Row],[PMT NO]]&lt;&gt;"",PaymentSchedule[[#This Row],[BEGINNING BALANCE]]*(InterestRate/PaymentsPerYear),"")</f>
        <v>894.1727092688551</v>
      </c>
      <c r="J19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178229.83825015801</v>
      </c>
      <c r="K194" s="25">
        <f>IF(PaymentSchedule[[#This Row],[PMT NO]]&lt;&gt;"",SUM(INDEX(PaymentSchedule[INTEREST],1,1):PaymentSchedule[[#This Row],[INTEREST]]),"")</f>
        <v>196528.69825601467</v>
      </c>
    </row>
    <row r="195" spans="1:11" x14ac:dyDescent="0.2">
      <c r="A195" s="5"/>
      <c r="B195" s="26">
        <f>IF(LoanIsGood,IF(ROW()-ROW(PaymentSchedule[[#Headers],[PMT NO]])&gt;ScheduledNumberOfPayments,"",ROW()-ROW(PaymentSchedule[[#Headers],[PMT NO]])),"")</f>
        <v>180</v>
      </c>
      <c r="C195" s="24">
        <f>IF(PaymentSchedule[[#This Row],[PMT NO]]&lt;&gt;"",EOMONTH(LoanStartDate,ROW(PaymentSchedule[[#This Row],[PMT NO]])-ROW(PaymentSchedule[[#Headers],[PMT NO]])-2)+DAY(LoanStartDate),"")</f>
        <v>51533</v>
      </c>
      <c r="D195" s="25">
        <f>IF(PaymentSchedule[[#This Row],[PMT NO]]&lt;&gt;"",IF(ROW()-ROW(PaymentSchedule[[#Headers],[BEGINNING BALANCE]])=1,LoanAmount,INDEX(PaymentSchedule[ENDING BALANCE],ROW()-ROW(PaymentSchedule[[#Headers],[BEGINNING BALANCE]])-1)),"")</f>
        <v>178229.83825015801</v>
      </c>
      <c r="E195" s="25">
        <f>IF(PaymentSchedule[[#This Row],[PMT NO]]&lt;&gt;"",ScheduledPayment,"")</f>
        <v>1498.8763128818807</v>
      </c>
      <c r="F19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95" s="25">
        <f>IF(PaymentSchedule[[#This Row],[PMT NO]]&lt;&gt;"",PaymentSchedule[[#This Row],[TOTAL PAYMENT]]-PaymentSchedule[[#This Row],[INTEREST]],"")</f>
        <v>607.72712163109065</v>
      </c>
      <c r="I195" s="25">
        <f>IF(PaymentSchedule[[#This Row],[PMT NO]]&lt;&gt;"",PaymentSchedule[[#This Row],[BEGINNING BALANCE]]*(InterestRate/PaymentsPerYear),"")</f>
        <v>891.14919125079007</v>
      </c>
      <c r="J19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177622.11112852691</v>
      </c>
      <c r="K195" s="25">
        <f>IF(PaymentSchedule[[#This Row],[PMT NO]]&lt;&gt;"",SUM(INDEX(PaymentSchedule[INTEREST],1,1):PaymentSchedule[[#This Row],[INTEREST]]),"")</f>
        <v>197419.84744726546</v>
      </c>
    </row>
    <row r="196" spans="1:11" x14ac:dyDescent="0.2">
      <c r="A196" s="5"/>
      <c r="B196" s="26">
        <f>IF(LoanIsGood,IF(ROW()-ROW(PaymentSchedule[[#Headers],[PMT NO]])&gt;ScheduledNumberOfPayments,"",ROW()-ROW(PaymentSchedule[[#Headers],[PMT NO]])),"")</f>
        <v>181</v>
      </c>
      <c r="C196" s="24">
        <f>IF(PaymentSchedule[[#This Row],[PMT NO]]&lt;&gt;"",EOMONTH(LoanStartDate,ROW(PaymentSchedule[[#This Row],[PMT NO]])-ROW(PaymentSchedule[[#Headers],[PMT NO]])-2)+DAY(LoanStartDate),"")</f>
        <v>51561</v>
      </c>
      <c r="D196" s="25">
        <f>IF(PaymentSchedule[[#This Row],[PMT NO]]&lt;&gt;"",IF(ROW()-ROW(PaymentSchedule[[#Headers],[BEGINNING BALANCE]])=1,LoanAmount,INDEX(PaymentSchedule[ENDING BALANCE],ROW()-ROW(PaymentSchedule[[#Headers],[BEGINNING BALANCE]])-1)),"")</f>
        <v>177622.11112852691</v>
      </c>
      <c r="E196" s="25">
        <f>IF(PaymentSchedule[[#This Row],[PMT NO]]&lt;&gt;"",ScheduledPayment,"")</f>
        <v>1498.8763128818807</v>
      </c>
      <c r="F19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96" s="25">
        <f>IF(PaymentSchedule[[#This Row],[PMT NO]]&lt;&gt;"",PaymentSchedule[[#This Row],[TOTAL PAYMENT]]-PaymentSchedule[[#This Row],[INTEREST]],"")</f>
        <v>610.76575723924611</v>
      </c>
      <c r="I196" s="25">
        <f>IF(PaymentSchedule[[#This Row],[PMT NO]]&lt;&gt;"",PaymentSchedule[[#This Row],[BEGINNING BALANCE]]*(InterestRate/PaymentsPerYear),"")</f>
        <v>888.11055564263461</v>
      </c>
      <c r="J19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177011.34537128767</v>
      </c>
      <c r="K196" s="25">
        <f>IF(PaymentSchedule[[#This Row],[PMT NO]]&lt;&gt;"",SUM(INDEX(PaymentSchedule[INTEREST],1,1):PaymentSchedule[[#This Row],[INTEREST]]),"")</f>
        <v>198307.9580029081</v>
      </c>
    </row>
    <row r="197" spans="1:11" x14ac:dyDescent="0.2">
      <c r="A197" s="5"/>
      <c r="B197" s="26">
        <f>IF(LoanIsGood,IF(ROW()-ROW(PaymentSchedule[[#Headers],[PMT NO]])&gt;ScheduledNumberOfPayments,"",ROW()-ROW(PaymentSchedule[[#Headers],[PMT NO]])),"")</f>
        <v>182</v>
      </c>
      <c r="C197" s="24">
        <f>IF(PaymentSchedule[[#This Row],[PMT NO]]&lt;&gt;"",EOMONTH(LoanStartDate,ROW(PaymentSchedule[[#This Row],[PMT NO]])-ROW(PaymentSchedule[[#Headers],[PMT NO]])-2)+DAY(LoanStartDate),"")</f>
        <v>51592</v>
      </c>
      <c r="D197" s="25">
        <f>IF(PaymentSchedule[[#This Row],[PMT NO]]&lt;&gt;"",IF(ROW()-ROW(PaymentSchedule[[#Headers],[BEGINNING BALANCE]])=1,LoanAmount,INDEX(PaymentSchedule[ENDING BALANCE],ROW()-ROW(PaymentSchedule[[#Headers],[BEGINNING BALANCE]])-1)),"")</f>
        <v>177011.34537128767</v>
      </c>
      <c r="E197" s="25">
        <f>IF(PaymentSchedule[[#This Row],[PMT NO]]&lt;&gt;"",ScheduledPayment,"")</f>
        <v>1498.8763128818807</v>
      </c>
      <c r="F19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97" s="25">
        <f>IF(PaymentSchedule[[#This Row],[PMT NO]]&lt;&gt;"",PaymentSchedule[[#This Row],[TOTAL PAYMENT]]-PaymentSchedule[[#This Row],[INTEREST]],"")</f>
        <v>613.81958602544239</v>
      </c>
      <c r="I197" s="25">
        <f>IF(PaymentSchedule[[#This Row],[PMT NO]]&lt;&gt;"",PaymentSchedule[[#This Row],[BEGINNING BALANCE]]*(InterestRate/PaymentsPerYear),"")</f>
        <v>885.05672685643833</v>
      </c>
      <c r="J19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176397.52578526223</v>
      </c>
      <c r="K197" s="25">
        <f>IF(PaymentSchedule[[#This Row],[PMT NO]]&lt;&gt;"",SUM(INDEX(PaymentSchedule[INTEREST],1,1):PaymentSchedule[[#This Row],[INTEREST]]),"")</f>
        <v>199193.01472976455</v>
      </c>
    </row>
    <row r="198" spans="1:11" x14ac:dyDescent="0.2">
      <c r="A198" s="5"/>
      <c r="B198" s="26">
        <f>IF(LoanIsGood,IF(ROW()-ROW(PaymentSchedule[[#Headers],[PMT NO]])&gt;ScheduledNumberOfPayments,"",ROW()-ROW(PaymentSchedule[[#Headers],[PMT NO]])),"")</f>
        <v>183</v>
      </c>
      <c r="C198" s="24">
        <f>IF(PaymentSchedule[[#This Row],[PMT NO]]&lt;&gt;"",EOMONTH(LoanStartDate,ROW(PaymentSchedule[[#This Row],[PMT NO]])-ROW(PaymentSchedule[[#Headers],[PMT NO]])-2)+DAY(LoanStartDate),"")</f>
        <v>51622</v>
      </c>
      <c r="D198" s="25">
        <f>IF(PaymentSchedule[[#This Row],[PMT NO]]&lt;&gt;"",IF(ROW()-ROW(PaymentSchedule[[#Headers],[BEGINNING BALANCE]])=1,LoanAmount,INDEX(PaymentSchedule[ENDING BALANCE],ROW()-ROW(PaymentSchedule[[#Headers],[BEGINNING BALANCE]])-1)),"")</f>
        <v>176397.52578526223</v>
      </c>
      <c r="E198" s="25">
        <f>IF(PaymentSchedule[[#This Row],[PMT NO]]&lt;&gt;"",ScheduledPayment,"")</f>
        <v>1498.8763128818807</v>
      </c>
      <c r="F19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98" s="25">
        <f>IF(PaymentSchedule[[#This Row],[PMT NO]]&lt;&gt;"",PaymentSchedule[[#This Row],[TOTAL PAYMENT]]-PaymentSchedule[[#This Row],[INTEREST]],"")</f>
        <v>616.8886839555696</v>
      </c>
      <c r="I198" s="25">
        <f>IF(PaymentSchedule[[#This Row],[PMT NO]]&lt;&gt;"",PaymentSchedule[[#This Row],[BEGINNING BALANCE]]*(InterestRate/PaymentsPerYear),"")</f>
        <v>881.98762892631112</v>
      </c>
      <c r="J19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175780.63710130667</v>
      </c>
      <c r="K198" s="25">
        <f>IF(PaymentSchedule[[#This Row],[PMT NO]]&lt;&gt;"",SUM(INDEX(PaymentSchedule[INTEREST],1,1):PaymentSchedule[[#This Row],[INTEREST]]),"")</f>
        <v>200075.00235869086</v>
      </c>
    </row>
    <row r="199" spans="1:11" x14ac:dyDescent="0.2">
      <c r="A199" s="5"/>
      <c r="B199" s="26">
        <f>IF(LoanIsGood,IF(ROW()-ROW(PaymentSchedule[[#Headers],[PMT NO]])&gt;ScheduledNumberOfPayments,"",ROW()-ROW(PaymentSchedule[[#Headers],[PMT NO]])),"")</f>
        <v>184</v>
      </c>
      <c r="C199" s="24">
        <f>IF(PaymentSchedule[[#This Row],[PMT NO]]&lt;&gt;"",EOMONTH(LoanStartDate,ROW(PaymentSchedule[[#This Row],[PMT NO]])-ROW(PaymentSchedule[[#Headers],[PMT NO]])-2)+DAY(LoanStartDate),"")</f>
        <v>51653</v>
      </c>
      <c r="D199" s="25">
        <f>IF(PaymentSchedule[[#This Row],[PMT NO]]&lt;&gt;"",IF(ROW()-ROW(PaymentSchedule[[#Headers],[BEGINNING BALANCE]])=1,LoanAmount,INDEX(PaymentSchedule[ENDING BALANCE],ROW()-ROW(PaymentSchedule[[#Headers],[BEGINNING BALANCE]])-1)),"")</f>
        <v>175780.63710130667</v>
      </c>
      <c r="E199" s="25">
        <f>IF(PaymentSchedule[[#This Row],[PMT NO]]&lt;&gt;"",ScheduledPayment,"")</f>
        <v>1498.8763128818807</v>
      </c>
      <c r="F19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199" s="25">
        <f>IF(PaymentSchedule[[#This Row],[PMT NO]]&lt;&gt;"",PaymentSchedule[[#This Row],[TOTAL PAYMENT]]-PaymentSchedule[[#This Row],[INTEREST]],"")</f>
        <v>619.97312737534742</v>
      </c>
      <c r="I199" s="25">
        <f>IF(PaymentSchedule[[#This Row],[PMT NO]]&lt;&gt;"",PaymentSchedule[[#This Row],[BEGINNING BALANCE]]*(InterestRate/PaymentsPerYear),"")</f>
        <v>878.9031855065333</v>
      </c>
      <c r="J19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175160.66397393131</v>
      </c>
      <c r="K199" s="25">
        <f>IF(PaymentSchedule[[#This Row],[PMT NO]]&lt;&gt;"",SUM(INDEX(PaymentSchedule[INTEREST],1,1):PaymentSchedule[[#This Row],[INTEREST]]),"")</f>
        <v>200953.90554419739</v>
      </c>
    </row>
    <row r="200" spans="1:11" x14ac:dyDescent="0.2">
      <c r="A200" s="5"/>
      <c r="B200" s="26">
        <f>IF(LoanIsGood,IF(ROW()-ROW(PaymentSchedule[[#Headers],[PMT NO]])&gt;ScheduledNumberOfPayments,"",ROW()-ROW(PaymentSchedule[[#Headers],[PMT NO]])),"")</f>
        <v>185</v>
      </c>
      <c r="C200" s="24">
        <f>IF(PaymentSchedule[[#This Row],[PMT NO]]&lt;&gt;"",EOMONTH(LoanStartDate,ROW(PaymentSchedule[[#This Row],[PMT NO]])-ROW(PaymentSchedule[[#Headers],[PMT NO]])-2)+DAY(LoanStartDate),"")</f>
        <v>51683</v>
      </c>
      <c r="D200" s="25">
        <f>IF(PaymentSchedule[[#This Row],[PMT NO]]&lt;&gt;"",IF(ROW()-ROW(PaymentSchedule[[#Headers],[BEGINNING BALANCE]])=1,LoanAmount,INDEX(PaymentSchedule[ENDING BALANCE],ROW()-ROW(PaymentSchedule[[#Headers],[BEGINNING BALANCE]])-1)),"")</f>
        <v>175160.66397393131</v>
      </c>
      <c r="E200" s="25">
        <f>IF(PaymentSchedule[[#This Row],[PMT NO]]&lt;&gt;"",ScheduledPayment,"")</f>
        <v>1498.8763128818807</v>
      </c>
      <c r="F20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00" s="25">
        <f>IF(PaymentSchedule[[#This Row],[PMT NO]]&lt;&gt;"",PaymentSchedule[[#This Row],[TOTAL PAYMENT]]-PaymentSchedule[[#This Row],[INTEREST]],"")</f>
        <v>623.07299301222417</v>
      </c>
      <c r="I200" s="25">
        <f>IF(PaymentSchedule[[#This Row],[PMT NO]]&lt;&gt;"",PaymentSchedule[[#This Row],[BEGINNING BALANCE]]*(InterestRate/PaymentsPerYear),"")</f>
        <v>875.80331986965655</v>
      </c>
      <c r="J20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174537.59098091908</v>
      </c>
      <c r="K200" s="25">
        <f>IF(PaymentSchedule[[#This Row],[PMT NO]]&lt;&gt;"",SUM(INDEX(PaymentSchedule[INTEREST],1,1):PaymentSchedule[[#This Row],[INTEREST]]),"")</f>
        <v>201829.70886406704</v>
      </c>
    </row>
    <row r="201" spans="1:11" x14ac:dyDescent="0.2">
      <c r="A201" s="5"/>
      <c r="B201" s="26">
        <f>IF(LoanIsGood,IF(ROW()-ROW(PaymentSchedule[[#Headers],[PMT NO]])&gt;ScheduledNumberOfPayments,"",ROW()-ROW(PaymentSchedule[[#Headers],[PMT NO]])),"")</f>
        <v>186</v>
      </c>
      <c r="C201" s="24">
        <f>IF(PaymentSchedule[[#This Row],[PMT NO]]&lt;&gt;"",EOMONTH(LoanStartDate,ROW(PaymentSchedule[[#This Row],[PMT NO]])-ROW(PaymentSchedule[[#Headers],[PMT NO]])-2)+DAY(LoanStartDate),"")</f>
        <v>51714</v>
      </c>
      <c r="D201" s="25">
        <f>IF(PaymentSchedule[[#This Row],[PMT NO]]&lt;&gt;"",IF(ROW()-ROW(PaymentSchedule[[#Headers],[BEGINNING BALANCE]])=1,LoanAmount,INDEX(PaymentSchedule[ENDING BALANCE],ROW()-ROW(PaymentSchedule[[#Headers],[BEGINNING BALANCE]])-1)),"")</f>
        <v>174537.59098091908</v>
      </c>
      <c r="E201" s="25">
        <f>IF(PaymentSchedule[[#This Row],[PMT NO]]&lt;&gt;"",ScheduledPayment,"")</f>
        <v>1498.8763128818807</v>
      </c>
      <c r="F20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01" s="25">
        <f>IF(PaymentSchedule[[#This Row],[PMT NO]]&lt;&gt;"",PaymentSchedule[[#This Row],[TOTAL PAYMENT]]-PaymentSchedule[[#This Row],[INTEREST]],"")</f>
        <v>626.18835797728536</v>
      </c>
      <c r="I201" s="25">
        <f>IF(PaymentSchedule[[#This Row],[PMT NO]]&lt;&gt;"",PaymentSchedule[[#This Row],[BEGINNING BALANCE]]*(InterestRate/PaymentsPerYear),"")</f>
        <v>872.68795490459536</v>
      </c>
      <c r="J20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173911.40262294179</v>
      </c>
      <c r="K201" s="25">
        <f>IF(PaymentSchedule[[#This Row],[PMT NO]]&lt;&gt;"",SUM(INDEX(PaymentSchedule[INTEREST],1,1):PaymentSchedule[[#This Row],[INTEREST]]),"")</f>
        <v>202702.39681897164</v>
      </c>
    </row>
    <row r="202" spans="1:11" x14ac:dyDescent="0.2">
      <c r="A202" s="5"/>
      <c r="B202" s="26">
        <f>IF(LoanIsGood,IF(ROW()-ROW(PaymentSchedule[[#Headers],[PMT NO]])&gt;ScheduledNumberOfPayments,"",ROW()-ROW(PaymentSchedule[[#Headers],[PMT NO]])),"")</f>
        <v>187</v>
      </c>
      <c r="C202" s="24">
        <f>IF(PaymentSchedule[[#This Row],[PMT NO]]&lt;&gt;"",EOMONTH(LoanStartDate,ROW(PaymentSchedule[[#This Row],[PMT NO]])-ROW(PaymentSchedule[[#Headers],[PMT NO]])-2)+DAY(LoanStartDate),"")</f>
        <v>51745</v>
      </c>
      <c r="D202" s="25">
        <f>IF(PaymentSchedule[[#This Row],[PMT NO]]&lt;&gt;"",IF(ROW()-ROW(PaymentSchedule[[#Headers],[BEGINNING BALANCE]])=1,LoanAmount,INDEX(PaymentSchedule[ENDING BALANCE],ROW()-ROW(PaymentSchedule[[#Headers],[BEGINNING BALANCE]])-1)),"")</f>
        <v>173911.40262294179</v>
      </c>
      <c r="E202" s="25">
        <f>IF(PaymentSchedule[[#This Row],[PMT NO]]&lt;&gt;"",ScheduledPayment,"")</f>
        <v>1498.8763128818807</v>
      </c>
      <c r="F20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02" s="25">
        <f>IF(PaymentSchedule[[#This Row],[PMT NO]]&lt;&gt;"",PaymentSchedule[[#This Row],[TOTAL PAYMENT]]-PaymentSchedule[[#This Row],[INTEREST]],"")</f>
        <v>629.31929976717174</v>
      </c>
      <c r="I202" s="25">
        <f>IF(PaymentSchedule[[#This Row],[PMT NO]]&lt;&gt;"",PaymentSchedule[[#This Row],[BEGINNING BALANCE]]*(InterestRate/PaymentsPerYear),"")</f>
        <v>869.55701311470898</v>
      </c>
      <c r="J20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173282.08332317462</v>
      </c>
      <c r="K202" s="25">
        <f>IF(PaymentSchedule[[#This Row],[PMT NO]]&lt;&gt;"",SUM(INDEX(PaymentSchedule[INTEREST],1,1):PaymentSchedule[[#This Row],[INTEREST]]),"")</f>
        <v>203571.95383208635</v>
      </c>
    </row>
    <row r="203" spans="1:11" x14ac:dyDescent="0.2">
      <c r="A203" s="5"/>
      <c r="B203" s="26">
        <f>IF(LoanIsGood,IF(ROW()-ROW(PaymentSchedule[[#Headers],[PMT NO]])&gt;ScheduledNumberOfPayments,"",ROW()-ROW(PaymentSchedule[[#Headers],[PMT NO]])),"")</f>
        <v>188</v>
      </c>
      <c r="C203" s="24">
        <f>IF(PaymentSchedule[[#This Row],[PMT NO]]&lt;&gt;"",EOMONTH(LoanStartDate,ROW(PaymentSchedule[[#This Row],[PMT NO]])-ROW(PaymentSchedule[[#Headers],[PMT NO]])-2)+DAY(LoanStartDate),"")</f>
        <v>51775</v>
      </c>
      <c r="D203" s="25">
        <f>IF(PaymentSchedule[[#This Row],[PMT NO]]&lt;&gt;"",IF(ROW()-ROW(PaymentSchedule[[#Headers],[BEGINNING BALANCE]])=1,LoanAmount,INDEX(PaymentSchedule[ENDING BALANCE],ROW()-ROW(PaymentSchedule[[#Headers],[BEGINNING BALANCE]])-1)),"")</f>
        <v>173282.08332317462</v>
      </c>
      <c r="E203" s="25">
        <f>IF(PaymentSchedule[[#This Row],[PMT NO]]&lt;&gt;"",ScheduledPayment,"")</f>
        <v>1498.8763128818807</v>
      </c>
      <c r="F20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03" s="25">
        <f>IF(PaymentSchedule[[#This Row],[PMT NO]]&lt;&gt;"",PaymentSchedule[[#This Row],[TOTAL PAYMENT]]-PaymentSchedule[[#This Row],[INTEREST]],"")</f>
        <v>632.46589626600758</v>
      </c>
      <c r="I203" s="25">
        <f>IF(PaymentSchedule[[#This Row],[PMT NO]]&lt;&gt;"",PaymentSchedule[[#This Row],[BEGINNING BALANCE]]*(InterestRate/PaymentsPerYear),"")</f>
        <v>866.41041661587315</v>
      </c>
      <c r="J20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172649.6174269086</v>
      </c>
      <c r="K203" s="25">
        <f>IF(PaymentSchedule[[#This Row],[PMT NO]]&lt;&gt;"",SUM(INDEX(PaymentSchedule[INTEREST],1,1):PaymentSchedule[[#This Row],[INTEREST]]),"")</f>
        <v>204438.36424870222</v>
      </c>
    </row>
    <row r="204" spans="1:11" x14ac:dyDescent="0.2">
      <c r="A204" s="5"/>
      <c r="B204" s="26">
        <f>IF(LoanIsGood,IF(ROW()-ROW(PaymentSchedule[[#Headers],[PMT NO]])&gt;ScheduledNumberOfPayments,"",ROW()-ROW(PaymentSchedule[[#Headers],[PMT NO]])),"")</f>
        <v>189</v>
      </c>
      <c r="C204" s="24">
        <f>IF(PaymentSchedule[[#This Row],[PMT NO]]&lt;&gt;"",EOMONTH(LoanStartDate,ROW(PaymentSchedule[[#This Row],[PMT NO]])-ROW(PaymentSchedule[[#Headers],[PMT NO]])-2)+DAY(LoanStartDate),"")</f>
        <v>51806</v>
      </c>
      <c r="D204" s="25">
        <f>IF(PaymentSchedule[[#This Row],[PMT NO]]&lt;&gt;"",IF(ROW()-ROW(PaymentSchedule[[#Headers],[BEGINNING BALANCE]])=1,LoanAmount,INDEX(PaymentSchedule[ENDING BALANCE],ROW()-ROW(PaymentSchedule[[#Headers],[BEGINNING BALANCE]])-1)),"")</f>
        <v>172649.6174269086</v>
      </c>
      <c r="E204" s="25">
        <f>IF(PaymentSchedule[[#This Row],[PMT NO]]&lt;&gt;"",ScheduledPayment,"")</f>
        <v>1498.8763128818807</v>
      </c>
      <c r="F20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04" s="25">
        <f>IF(PaymentSchedule[[#This Row],[PMT NO]]&lt;&gt;"",PaymentSchedule[[#This Row],[TOTAL PAYMENT]]-PaymentSchedule[[#This Row],[INTEREST]],"")</f>
        <v>635.62822574733764</v>
      </c>
      <c r="I204" s="25">
        <f>IF(PaymentSchedule[[#This Row],[PMT NO]]&lt;&gt;"",PaymentSchedule[[#This Row],[BEGINNING BALANCE]]*(InterestRate/PaymentsPerYear),"")</f>
        <v>863.24808713454308</v>
      </c>
      <c r="J20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172013.98920116125</v>
      </c>
      <c r="K204" s="25">
        <f>IF(PaymentSchedule[[#This Row],[PMT NO]]&lt;&gt;"",SUM(INDEX(PaymentSchedule[INTEREST],1,1):PaymentSchedule[[#This Row],[INTEREST]]),"")</f>
        <v>205301.61233583675</v>
      </c>
    </row>
    <row r="205" spans="1:11" x14ac:dyDescent="0.2">
      <c r="A205" s="5"/>
      <c r="B205" s="26">
        <f>IF(LoanIsGood,IF(ROW()-ROW(PaymentSchedule[[#Headers],[PMT NO]])&gt;ScheduledNumberOfPayments,"",ROW()-ROW(PaymentSchedule[[#Headers],[PMT NO]])),"")</f>
        <v>190</v>
      </c>
      <c r="C205" s="24">
        <f>IF(PaymentSchedule[[#This Row],[PMT NO]]&lt;&gt;"",EOMONTH(LoanStartDate,ROW(PaymentSchedule[[#This Row],[PMT NO]])-ROW(PaymentSchedule[[#Headers],[PMT NO]])-2)+DAY(LoanStartDate),"")</f>
        <v>51836</v>
      </c>
      <c r="D205" s="25">
        <f>IF(PaymentSchedule[[#This Row],[PMT NO]]&lt;&gt;"",IF(ROW()-ROW(PaymentSchedule[[#Headers],[BEGINNING BALANCE]])=1,LoanAmount,INDEX(PaymentSchedule[ENDING BALANCE],ROW()-ROW(PaymentSchedule[[#Headers],[BEGINNING BALANCE]])-1)),"")</f>
        <v>172013.98920116125</v>
      </c>
      <c r="E205" s="25">
        <f>IF(PaymentSchedule[[#This Row],[PMT NO]]&lt;&gt;"",ScheduledPayment,"")</f>
        <v>1498.8763128818807</v>
      </c>
      <c r="F20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05" s="25">
        <f>IF(PaymentSchedule[[#This Row],[PMT NO]]&lt;&gt;"",PaymentSchedule[[#This Row],[TOTAL PAYMENT]]-PaymentSchedule[[#This Row],[INTEREST]],"")</f>
        <v>638.80636687607443</v>
      </c>
      <c r="I205" s="25">
        <f>IF(PaymentSchedule[[#This Row],[PMT NO]]&lt;&gt;"",PaymentSchedule[[#This Row],[BEGINNING BALANCE]]*(InterestRate/PaymentsPerYear),"")</f>
        <v>860.06994600580629</v>
      </c>
      <c r="J20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171375.18283428517</v>
      </c>
      <c r="K205" s="25">
        <f>IF(PaymentSchedule[[#This Row],[PMT NO]]&lt;&gt;"",SUM(INDEX(PaymentSchedule[INTEREST],1,1):PaymentSchedule[[#This Row],[INTEREST]]),"")</f>
        <v>206161.68228184254</v>
      </c>
    </row>
    <row r="206" spans="1:11" x14ac:dyDescent="0.2">
      <c r="A206" s="5"/>
      <c r="B206" s="26">
        <f>IF(LoanIsGood,IF(ROW()-ROW(PaymentSchedule[[#Headers],[PMT NO]])&gt;ScheduledNumberOfPayments,"",ROW()-ROW(PaymentSchedule[[#Headers],[PMT NO]])),"")</f>
        <v>191</v>
      </c>
      <c r="C206" s="24">
        <f>IF(PaymentSchedule[[#This Row],[PMT NO]]&lt;&gt;"",EOMONTH(LoanStartDate,ROW(PaymentSchedule[[#This Row],[PMT NO]])-ROW(PaymentSchedule[[#Headers],[PMT NO]])-2)+DAY(LoanStartDate),"")</f>
        <v>51867</v>
      </c>
      <c r="D206" s="25">
        <f>IF(PaymentSchedule[[#This Row],[PMT NO]]&lt;&gt;"",IF(ROW()-ROW(PaymentSchedule[[#Headers],[BEGINNING BALANCE]])=1,LoanAmount,INDEX(PaymentSchedule[ENDING BALANCE],ROW()-ROW(PaymentSchedule[[#Headers],[BEGINNING BALANCE]])-1)),"")</f>
        <v>171375.18283428517</v>
      </c>
      <c r="E206" s="25">
        <f>IF(PaymentSchedule[[#This Row],[PMT NO]]&lt;&gt;"",ScheduledPayment,"")</f>
        <v>1498.8763128818807</v>
      </c>
      <c r="F20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06" s="25">
        <f>IF(PaymentSchedule[[#This Row],[PMT NO]]&lt;&gt;"",PaymentSchedule[[#This Row],[TOTAL PAYMENT]]-PaymentSchedule[[#This Row],[INTEREST]],"")</f>
        <v>642.00039871045487</v>
      </c>
      <c r="I206" s="25">
        <f>IF(PaymentSchedule[[#This Row],[PMT NO]]&lt;&gt;"",PaymentSchedule[[#This Row],[BEGINNING BALANCE]]*(InterestRate/PaymentsPerYear),"")</f>
        <v>856.87591417142585</v>
      </c>
      <c r="J20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170733.18243557471</v>
      </c>
      <c r="K206" s="25">
        <f>IF(PaymentSchedule[[#This Row],[PMT NO]]&lt;&gt;"",SUM(INDEX(PaymentSchedule[INTEREST],1,1):PaymentSchedule[[#This Row],[INTEREST]]),"")</f>
        <v>207018.55819601397</v>
      </c>
    </row>
    <row r="207" spans="1:11" x14ac:dyDescent="0.2">
      <c r="A207" s="5"/>
      <c r="B207" s="26">
        <f>IF(LoanIsGood,IF(ROW()-ROW(PaymentSchedule[[#Headers],[PMT NO]])&gt;ScheduledNumberOfPayments,"",ROW()-ROW(PaymentSchedule[[#Headers],[PMT NO]])),"")</f>
        <v>192</v>
      </c>
      <c r="C207" s="24">
        <f>IF(PaymentSchedule[[#This Row],[PMT NO]]&lt;&gt;"",EOMONTH(LoanStartDate,ROW(PaymentSchedule[[#This Row],[PMT NO]])-ROW(PaymentSchedule[[#Headers],[PMT NO]])-2)+DAY(LoanStartDate),"")</f>
        <v>51898</v>
      </c>
      <c r="D207" s="25">
        <f>IF(PaymentSchedule[[#This Row],[PMT NO]]&lt;&gt;"",IF(ROW()-ROW(PaymentSchedule[[#Headers],[BEGINNING BALANCE]])=1,LoanAmount,INDEX(PaymentSchedule[ENDING BALANCE],ROW()-ROW(PaymentSchedule[[#Headers],[BEGINNING BALANCE]])-1)),"")</f>
        <v>170733.18243557471</v>
      </c>
      <c r="E207" s="25">
        <f>IF(PaymentSchedule[[#This Row],[PMT NO]]&lt;&gt;"",ScheduledPayment,"")</f>
        <v>1498.8763128818807</v>
      </c>
      <c r="F20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07" s="25">
        <f>IF(PaymentSchedule[[#This Row],[PMT NO]]&lt;&gt;"",PaymentSchedule[[#This Row],[TOTAL PAYMENT]]-PaymentSchedule[[#This Row],[INTEREST]],"")</f>
        <v>645.21040070400716</v>
      </c>
      <c r="I207" s="25">
        <f>IF(PaymentSchedule[[#This Row],[PMT NO]]&lt;&gt;"",PaymentSchedule[[#This Row],[BEGINNING BALANCE]]*(InterestRate/PaymentsPerYear),"")</f>
        <v>853.66591217787357</v>
      </c>
      <c r="J20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170087.97203487071</v>
      </c>
      <c r="K207" s="25">
        <f>IF(PaymentSchedule[[#This Row],[PMT NO]]&lt;&gt;"",SUM(INDEX(PaymentSchedule[INTEREST],1,1):PaymentSchedule[[#This Row],[INTEREST]]),"")</f>
        <v>207872.22410819185</v>
      </c>
    </row>
    <row r="208" spans="1:11" x14ac:dyDescent="0.2">
      <c r="A208" s="5"/>
      <c r="B208" s="26">
        <f>IF(LoanIsGood,IF(ROW()-ROW(PaymentSchedule[[#Headers],[PMT NO]])&gt;ScheduledNumberOfPayments,"",ROW()-ROW(PaymentSchedule[[#Headers],[PMT NO]])),"")</f>
        <v>193</v>
      </c>
      <c r="C208" s="24">
        <f>IF(PaymentSchedule[[#This Row],[PMT NO]]&lt;&gt;"",EOMONTH(LoanStartDate,ROW(PaymentSchedule[[#This Row],[PMT NO]])-ROW(PaymentSchedule[[#Headers],[PMT NO]])-2)+DAY(LoanStartDate),"")</f>
        <v>51926</v>
      </c>
      <c r="D208" s="25">
        <f>IF(PaymentSchedule[[#This Row],[PMT NO]]&lt;&gt;"",IF(ROW()-ROW(PaymentSchedule[[#Headers],[BEGINNING BALANCE]])=1,LoanAmount,INDEX(PaymentSchedule[ENDING BALANCE],ROW()-ROW(PaymentSchedule[[#Headers],[BEGINNING BALANCE]])-1)),"")</f>
        <v>170087.97203487071</v>
      </c>
      <c r="E208" s="25">
        <f>IF(PaymentSchedule[[#This Row],[PMT NO]]&lt;&gt;"",ScheduledPayment,"")</f>
        <v>1498.8763128818807</v>
      </c>
      <c r="F20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08" s="25">
        <f>IF(PaymentSchedule[[#This Row],[PMT NO]]&lt;&gt;"",PaymentSchedule[[#This Row],[TOTAL PAYMENT]]-PaymentSchedule[[#This Row],[INTEREST]],"")</f>
        <v>648.43645270752722</v>
      </c>
      <c r="I208" s="25">
        <f>IF(PaymentSchedule[[#This Row],[PMT NO]]&lt;&gt;"",PaymentSchedule[[#This Row],[BEGINNING BALANCE]]*(InterestRate/PaymentsPerYear),"")</f>
        <v>850.4398601743535</v>
      </c>
      <c r="J20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169439.53558216317</v>
      </c>
      <c r="K208" s="25">
        <f>IF(PaymentSchedule[[#This Row],[PMT NO]]&lt;&gt;"",SUM(INDEX(PaymentSchedule[INTEREST],1,1):PaymentSchedule[[#This Row],[INTEREST]]),"")</f>
        <v>208722.66396836619</v>
      </c>
    </row>
    <row r="209" spans="1:11" x14ac:dyDescent="0.2">
      <c r="A209" s="5"/>
      <c r="B209" s="26">
        <f>IF(LoanIsGood,IF(ROW()-ROW(PaymentSchedule[[#Headers],[PMT NO]])&gt;ScheduledNumberOfPayments,"",ROW()-ROW(PaymentSchedule[[#Headers],[PMT NO]])),"")</f>
        <v>194</v>
      </c>
      <c r="C209" s="24">
        <f>IF(PaymentSchedule[[#This Row],[PMT NO]]&lt;&gt;"",EOMONTH(LoanStartDate,ROW(PaymentSchedule[[#This Row],[PMT NO]])-ROW(PaymentSchedule[[#Headers],[PMT NO]])-2)+DAY(LoanStartDate),"")</f>
        <v>51957</v>
      </c>
      <c r="D209" s="25">
        <f>IF(PaymentSchedule[[#This Row],[PMT NO]]&lt;&gt;"",IF(ROW()-ROW(PaymentSchedule[[#Headers],[BEGINNING BALANCE]])=1,LoanAmount,INDEX(PaymentSchedule[ENDING BALANCE],ROW()-ROW(PaymentSchedule[[#Headers],[BEGINNING BALANCE]])-1)),"")</f>
        <v>169439.53558216317</v>
      </c>
      <c r="E209" s="25">
        <f>IF(PaymentSchedule[[#This Row],[PMT NO]]&lt;&gt;"",ScheduledPayment,"")</f>
        <v>1498.8763128818807</v>
      </c>
      <c r="F20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09" s="25">
        <f>IF(PaymentSchedule[[#This Row],[PMT NO]]&lt;&gt;"",PaymentSchedule[[#This Row],[TOTAL PAYMENT]]-PaymentSchedule[[#This Row],[INTEREST]],"")</f>
        <v>651.67863497106487</v>
      </c>
      <c r="I209" s="25">
        <f>IF(PaymentSchedule[[#This Row],[PMT NO]]&lt;&gt;"",PaymentSchedule[[#This Row],[BEGINNING BALANCE]]*(InterestRate/PaymentsPerYear),"")</f>
        <v>847.19767791081586</v>
      </c>
      <c r="J20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168787.85694719211</v>
      </c>
      <c r="K209" s="25">
        <f>IF(PaymentSchedule[[#This Row],[PMT NO]]&lt;&gt;"",SUM(INDEX(PaymentSchedule[INTEREST],1,1):PaymentSchedule[[#This Row],[INTEREST]]),"")</f>
        <v>209569.86164627702</v>
      </c>
    </row>
    <row r="210" spans="1:11" x14ac:dyDescent="0.2">
      <c r="A210" s="5"/>
      <c r="B210" s="26">
        <f>IF(LoanIsGood,IF(ROW()-ROW(PaymentSchedule[[#Headers],[PMT NO]])&gt;ScheduledNumberOfPayments,"",ROW()-ROW(PaymentSchedule[[#Headers],[PMT NO]])),"")</f>
        <v>195</v>
      </c>
      <c r="C210" s="24">
        <f>IF(PaymentSchedule[[#This Row],[PMT NO]]&lt;&gt;"",EOMONTH(LoanStartDate,ROW(PaymentSchedule[[#This Row],[PMT NO]])-ROW(PaymentSchedule[[#Headers],[PMT NO]])-2)+DAY(LoanStartDate),"")</f>
        <v>51987</v>
      </c>
      <c r="D210" s="25">
        <f>IF(PaymentSchedule[[#This Row],[PMT NO]]&lt;&gt;"",IF(ROW()-ROW(PaymentSchedule[[#Headers],[BEGINNING BALANCE]])=1,LoanAmount,INDEX(PaymentSchedule[ENDING BALANCE],ROW()-ROW(PaymentSchedule[[#Headers],[BEGINNING BALANCE]])-1)),"")</f>
        <v>168787.85694719211</v>
      </c>
      <c r="E210" s="25">
        <f>IF(PaymentSchedule[[#This Row],[PMT NO]]&lt;&gt;"",ScheduledPayment,"")</f>
        <v>1498.8763128818807</v>
      </c>
      <c r="F21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10" s="25">
        <f>IF(PaymentSchedule[[#This Row],[PMT NO]]&lt;&gt;"",PaymentSchedule[[#This Row],[TOTAL PAYMENT]]-PaymentSchedule[[#This Row],[INTEREST]],"")</f>
        <v>654.93702814592018</v>
      </c>
      <c r="I210" s="25">
        <f>IF(PaymentSchedule[[#This Row],[PMT NO]]&lt;&gt;"",PaymentSchedule[[#This Row],[BEGINNING BALANCE]]*(InterestRate/PaymentsPerYear),"")</f>
        <v>843.93928473596054</v>
      </c>
      <c r="J21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168132.91991904619</v>
      </c>
      <c r="K210" s="25">
        <f>IF(PaymentSchedule[[#This Row],[PMT NO]]&lt;&gt;"",SUM(INDEX(PaymentSchedule[INTEREST],1,1):PaymentSchedule[[#This Row],[INTEREST]]),"")</f>
        <v>210413.80093101299</v>
      </c>
    </row>
    <row r="211" spans="1:11" x14ac:dyDescent="0.2">
      <c r="A211" s="5"/>
      <c r="B211" s="26">
        <f>IF(LoanIsGood,IF(ROW()-ROW(PaymentSchedule[[#Headers],[PMT NO]])&gt;ScheduledNumberOfPayments,"",ROW()-ROW(PaymentSchedule[[#Headers],[PMT NO]])),"")</f>
        <v>196</v>
      </c>
      <c r="C211" s="24">
        <f>IF(PaymentSchedule[[#This Row],[PMT NO]]&lt;&gt;"",EOMONTH(LoanStartDate,ROW(PaymentSchedule[[#This Row],[PMT NO]])-ROW(PaymentSchedule[[#Headers],[PMT NO]])-2)+DAY(LoanStartDate),"")</f>
        <v>52018</v>
      </c>
      <c r="D211" s="25">
        <f>IF(PaymentSchedule[[#This Row],[PMT NO]]&lt;&gt;"",IF(ROW()-ROW(PaymentSchedule[[#Headers],[BEGINNING BALANCE]])=1,LoanAmount,INDEX(PaymentSchedule[ENDING BALANCE],ROW()-ROW(PaymentSchedule[[#Headers],[BEGINNING BALANCE]])-1)),"")</f>
        <v>168132.91991904619</v>
      </c>
      <c r="E211" s="25">
        <f>IF(PaymentSchedule[[#This Row],[PMT NO]]&lt;&gt;"",ScheduledPayment,"")</f>
        <v>1498.8763128818807</v>
      </c>
      <c r="F21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11" s="25">
        <f>IF(PaymentSchedule[[#This Row],[PMT NO]]&lt;&gt;"",PaymentSchedule[[#This Row],[TOTAL PAYMENT]]-PaymentSchedule[[#This Row],[INTEREST]],"")</f>
        <v>658.21171328664968</v>
      </c>
      <c r="I211" s="25">
        <f>IF(PaymentSchedule[[#This Row],[PMT NO]]&lt;&gt;"",PaymentSchedule[[#This Row],[BEGINNING BALANCE]]*(InterestRate/PaymentsPerYear),"")</f>
        <v>840.66459959523104</v>
      </c>
      <c r="J21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167474.70820575955</v>
      </c>
      <c r="K211" s="25">
        <f>IF(PaymentSchedule[[#This Row],[PMT NO]]&lt;&gt;"",SUM(INDEX(PaymentSchedule[INTEREST],1,1):PaymentSchedule[[#This Row],[INTEREST]]),"")</f>
        <v>211254.46553060823</v>
      </c>
    </row>
    <row r="212" spans="1:11" x14ac:dyDescent="0.2">
      <c r="A212" s="5"/>
      <c r="B212" s="26">
        <f>IF(LoanIsGood,IF(ROW()-ROW(PaymentSchedule[[#Headers],[PMT NO]])&gt;ScheduledNumberOfPayments,"",ROW()-ROW(PaymentSchedule[[#Headers],[PMT NO]])),"")</f>
        <v>197</v>
      </c>
      <c r="C212" s="24">
        <f>IF(PaymentSchedule[[#This Row],[PMT NO]]&lt;&gt;"",EOMONTH(LoanStartDate,ROW(PaymentSchedule[[#This Row],[PMT NO]])-ROW(PaymentSchedule[[#Headers],[PMT NO]])-2)+DAY(LoanStartDate),"")</f>
        <v>52048</v>
      </c>
      <c r="D212" s="25">
        <f>IF(PaymentSchedule[[#This Row],[PMT NO]]&lt;&gt;"",IF(ROW()-ROW(PaymentSchedule[[#Headers],[BEGINNING BALANCE]])=1,LoanAmount,INDEX(PaymentSchedule[ENDING BALANCE],ROW()-ROW(PaymentSchedule[[#Headers],[BEGINNING BALANCE]])-1)),"")</f>
        <v>167474.70820575955</v>
      </c>
      <c r="E212" s="25">
        <f>IF(PaymentSchedule[[#This Row],[PMT NO]]&lt;&gt;"",ScheduledPayment,"")</f>
        <v>1498.8763128818807</v>
      </c>
      <c r="F21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12" s="25">
        <f>IF(PaymentSchedule[[#This Row],[PMT NO]]&lt;&gt;"",PaymentSchedule[[#This Row],[TOTAL PAYMENT]]-PaymentSchedule[[#This Row],[INTEREST]],"")</f>
        <v>661.50277185308289</v>
      </c>
      <c r="I212" s="25">
        <f>IF(PaymentSchedule[[#This Row],[PMT NO]]&lt;&gt;"",PaymentSchedule[[#This Row],[BEGINNING BALANCE]]*(InterestRate/PaymentsPerYear),"")</f>
        <v>837.37354102879783</v>
      </c>
      <c r="J21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166813.20543390646</v>
      </c>
      <c r="K212" s="25">
        <f>IF(PaymentSchedule[[#This Row],[PMT NO]]&lt;&gt;"",SUM(INDEX(PaymentSchedule[INTEREST],1,1):PaymentSchedule[[#This Row],[INTEREST]]),"")</f>
        <v>212091.83907163702</v>
      </c>
    </row>
    <row r="213" spans="1:11" x14ac:dyDescent="0.2">
      <c r="A213" s="5"/>
      <c r="B213" s="26">
        <f>IF(LoanIsGood,IF(ROW()-ROW(PaymentSchedule[[#Headers],[PMT NO]])&gt;ScheduledNumberOfPayments,"",ROW()-ROW(PaymentSchedule[[#Headers],[PMT NO]])),"")</f>
        <v>198</v>
      </c>
      <c r="C213" s="24">
        <f>IF(PaymentSchedule[[#This Row],[PMT NO]]&lt;&gt;"",EOMONTH(LoanStartDate,ROW(PaymentSchedule[[#This Row],[PMT NO]])-ROW(PaymentSchedule[[#Headers],[PMT NO]])-2)+DAY(LoanStartDate),"")</f>
        <v>52079</v>
      </c>
      <c r="D213" s="25">
        <f>IF(PaymentSchedule[[#This Row],[PMT NO]]&lt;&gt;"",IF(ROW()-ROW(PaymentSchedule[[#Headers],[BEGINNING BALANCE]])=1,LoanAmount,INDEX(PaymentSchedule[ENDING BALANCE],ROW()-ROW(PaymentSchedule[[#Headers],[BEGINNING BALANCE]])-1)),"")</f>
        <v>166813.20543390646</v>
      </c>
      <c r="E213" s="25">
        <f>IF(PaymentSchedule[[#This Row],[PMT NO]]&lt;&gt;"",ScheduledPayment,"")</f>
        <v>1498.8763128818807</v>
      </c>
      <c r="F21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13" s="25">
        <f>IF(PaymentSchedule[[#This Row],[PMT NO]]&lt;&gt;"",PaymentSchedule[[#This Row],[TOTAL PAYMENT]]-PaymentSchedule[[#This Row],[INTEREST]],"")</f>
        <v>664.81028571234833</v>
      </c>
      <c r="I213" s="25">
        <f>IF(PaymentSchedule[[#This Row],[PMT NO]]&lt;&gt;"",PaymentSchedule[[#This Row],[BEGINNING BALANCE]]*(InterestRate/PaymentsPerYear),"")</f>
        <v>834.06602716953239</v>
      </c>
      <c r="J21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166148.3951481941</v>
      </c>
      <c r="K213" s="25">
        <f>IF(PaymentSchedule[[#This Row],[PMT NO]]&lt;&gt;"",SUM(INDEX(PaymentSchedule[INTEREST],1,1):PaymentSchedule[[#This Row],[INTEREST]]),"")</f>
        <v>212925.90509880654</v>
      </c>
    </row>
    <row r="214" spans="1:11" x14ac:dyDescent="0.2">
      <c r="A214" s="5"/>
      <c r="B214" s="26">
        <f>IF(LoanIsGood,IF(ROW()-ROW(PaymentSchedule[[#Headers],[PMT NO]])&gt;ScheduledNumberOfPayments,"",ROW()-ROW(PaymentSchedule[[#Headers],[PMT NO]])),"")</f>
        <v>199</v>
      </c>
      <c r="C214" s="24">
        <f>IF(PaymentSchedule[[#This Row],[PMT NO]]&lt;&gt;"",EOMONTH(LoanStartDate,ROW(PaymentSchedule[[#This Row],[PMT NO]])-ROW(PaymentSchedule[[#Headers],[PMT NO]])-2)+DAY(LoanStartDate),"")</f>
        <v>52110</v>
      </c>
      <c r="D214" s="25">
        <f>IF(PaymentSchedule[[#This Row],[PMT NO]]&lt;&gt;"",IF(ROW()-ROW(PaymentSchedule[[#Headers],[BEGINNING BALANCE]])=1,LoanAmount,INDEX(PaymentSchedule[ENDING BALANCE],ROW()-ROW(PaymentSchedule[[#Headers],[BEGINNING BALANCE]])-1)),"")</f>
        <v>166148.3951481941</v>
      </c>
      <c r="E214" s="25">
        <f>IF(PaymentSchedule[[#This Row],[PMT NO]]&lt;&gt;"",ScheduledPayment,"")</f>
        <v>1498.8763128818807</v>
      </c>
      <c r="F21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14" s="25">
        <f>IF(PaymentSchedule[[#This Row],[PMT NO]]&lt;&gt;"",PaymentSchedule[[#This Row],[TOTAL PAYMENT]]-PaymentSchedule[[#This Row],[INTEREST]],"")</f>
        <v>668.13433714091013</v>
      </c>
      <c r="I214" s="25">
        <f>IF(PaymentSchedule[[#This Row],[PMT NO]]&lt;&gt;"",PaymentSchedule[[#This Row],[BEGINNING BALANCE]]*(InterestRate/PaymentsPerYear),"")</f>
        <v>830.74197574097059</v>
      </c>
      <c r="J21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165480.26081105319</v>
      </c>
      <c r="K214" s="25">
        <f>IF(PaymentSchedule[[#This Row],[PMT NO]]&lt;&gt;"",SUM(INDEX(PaymentSchedule[INTEREST],1,1):PaymentSchedule[[#This Row],[INTEREST]]),"")</f>
        <v>213756.64707454751</v>
      </c>
    </row>
    <row r="215" spans="1:11" x14ac:dyDescent="0.2">
      <c r="A215" s="5"/>
      <c r="B215" s="26">
        <f>IF(LoanIsGood,IF(ROW()-ROW(PaymentSchedule[[#Headers],[PMT NO]])&gt;ScheduledNumberOfPayments,"",ROW()-ROW(PaymentSchedule[[#Headers],[PMT NO]])),"")</f>
        <v>200</v>
      </c>
      <c r="C215" s="24">
        <f>IF(PaymentSchedule[[#This Row],[PMT NO]]&lt;&gt;"",EOMONTH(LoanStartDate,ROW(PaymentSchedule[[#This Row],[PMT NO]])-ROW(PaymentSchedule[[#Headers],[PMT NO]])-2)+DAY(LoanStartDate),"")</f>
        <v>52140</v>
      </c>
      <c r="D215" s="25">
        <f>IF(PaymentSchedule[[#This Row],[PMT NO]]&lt;&gt;"",IF(ROW()-ROW(PaymentSchedule[[#Headers],[BEGINNING BALANCE]])=1,LoanAmount,INDEX(PaymentSchedule[ENDING BALANCE],ROW()-ROW(PaymentSchedule[[#Headers],[BEGINNING BALANCE]])-1)),"")</f>
        <v>165480.26081105319</v>
      </c>
      <c r="E215" s="25">
        <f>IF(PaymentSchedule[[#This Row],[PMT NO]]&lt;&gt;"",ScheduledPayment,"")</f>
        <v>1498.8763128818807</v>
      </c>
      <c r="F21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15" s="25">
        <f>IF(PaymentSchedule[[#This Row],[PMT NO]]&lt;&gt;"",PaymentSchedule[[#This Row],[TOTAL PAYMENT]]-PaymentSchedule[[#This Row],[INTEREST]],"")</f>
        <v>671.47500882661473</v>
      </c>
      <c r="I215" s="25">
        <f>IF(PaymentSchedule[[#This Row],[PMT NO]]&lt;&gt;"",PaymentSchedule[[#This Row],[BEGINNING BALANCE]]*(InterestRate/PaymentsPerYear),"")</f>
        <v>827.401304055266</v>
      </c>
      <c r="J21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164808.78580222657</v>
      </c>
      <c r="K215" s="25">
        <f>IF(PaymentSchedule[[#This Row],[PMT NO]]&lt;&gt;"",SUM(INDEX(PaymentSchedule[INTEREST],1,1):PaymentSchedule[[#This Row],[INTEREST]]),"")</f>
        <v>214584.04837860278</v>
      </c>
    </row>
    <row r="216" spans="1:11" x14ac:dyDescent="0.2">
      <c r="A216" s="5"/>
      <c r="B216" s="26">
        <f>IF(LoanIsGood,IF(ROW()-ROW(PaymentSchedule[[#Headers],[PMT NO]])&gt;ScheduledNumberOfPayments,"",ROW()-ROW(PaymentSchedule[[#Headers],[PMT NO]])),"")</f>
        <v>201</v>
      </c>
      <c r="C216" s="24">
        <f>IF(PaymentSchedule[[#This Row],[PMT NO]]&lt;&gt;"",EOMONTH(LoanStartDate,ROW(PaymentSchedule[[#This Row],[PMT NO]])-ROW(PaymentSchedule[[#Headers],[PMT NO]])-2)+DAY(LoanStartDate),"")</f>
        <v>52171</v>
      </c>
      <c r="D216" s="25">
        <f>IF(PaymentSchedule[[#This Row],[PMT NO]]&lt;&gt;"",IF(ROW()-ROW(PaymentSchedule[[#Headers],[BEGINNING BALANCE]])=1,LoanAmount,INDEX(PaymentSchedule[ENDING BALANCE],ROW()-ROW(PaymentSchedule[[#Headers],[BEGINNING BALANCE]])-1)),"")</f>
        <v>164808.78580222657</v>
      </c>
      <c r="E216" s="25">
        <f>IF(PaymentSchedule[[#This Row],[PMT NO]]&lt;&gt;"",ScheduledPayment,"")</f>
        <v>1498.8763128818807</v>
      </c>
      <c r="F21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16" s="25">
        <f>IF(PaymentSchedule[[#This Row],[PMT NO]]&lt;&gt;"",PaymentSchedule[[#This Row],[TOTAL PAYMENT]]-PaymentSchedule[[#This Row],[INTEREST]],"")</f>
        <v>674.83238387074789</v>
      </c>
      <c r="I216" s="25">
        <f>IF(PaymentSchedule[[#This Row],[PMT NO]]&lt;&gt;"",PaymentSchedule[[#This Row],[BEGINNING BALANCE]]*(InterestRate/PaymentsPerYear),"")</f>
        <v>824.04392901113283</v>
      </c>
      <c r="J21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164133.95341835581</v>
      </c>
      <c r="K216" s="25">
        <f>IF(PaymentSchedule[[#This Row],[PMT NO]]&lt;&gt;"",SUM(INDEX(PaymentSchedule[INTEREST],1,1):PaymentSchedule[[#This Row],[INTEREST]]),"")</f>
        <v>215408.0923076139</v>
      </c>
    </row>
    <row r="217" spans="1:11" x14ac:dyDescent="0.2">
      <c r="A217" s="5"/>
      <c r="B217" s="26">
        <f>IF(LoanIsGood,IF(ROW()-ROW(PaymentSchedule[[#Headers],[PMT NO]])&gt;ScheduledNumberOfPayments,"",ROW()-ROW(PaymentSchedule[[#Headers],[PMT NO]])),"")</f>
        <v>202</v>
      </c>
      <c r="C217" s="24">
        <f>IF(PaymentSchedule[[#This Row],[PMT NO]]&lt;&gt;"",EOMONTH(LoanStartDate,ROW(PaymentSchedule[[#This Row],[PMT NO]])-ROW(PaymentSchedule[[#Headers],[PMT NO]])-2)+DAY(LoanStartDate),"")</f>
        <v>52201</v>
      </c>
      <c r="D217" s="25">
        <f>IF(PaymentSchedule[[#This Row],[PMT NO]]&lt;&gt;"",IF(ROW()-ROW(PaymentSchedule[[#Headers],[BEGINNING BALANCE]])=1,LoanAmount,INDEX(PaymentSchedule[ENDING BALANCE],ROW()-ROW(PaymentSchedule[[#Headers],[BEGINNING BALANCE]])-1)),"")</f>
        <v>164133.95341835581</v>
      </c>
      <c r="E217" s="25">
        <f>IF(PaymentSchedule[[#This Row],[PMT NO]]&lt;&gt;"",ScheduledPayment,"")</f>
        <v>1498.8763128818807</v>
      </c>
      <c r="F21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17" s="25">
        <f>IF(PaymentSchedule[[#This Row],[PMT NO]]&lt;&gt;"",PaymentSchedule[[#This Row],[TOTAL PAYMENT]]-PaymentSchedule[[#This Row],[INTEREST]],"")</f>
        <v>678.20654579010159</v>
      </c>
      <c r="I217" s="25">
        <f>IF(PaymentSchedule[[#This Row],[PMT NO]]&lt;&gt;"",PaymentSchedule[[#This Row],[BEGINNING BALANCE]]*(InterestRate/PaymentsPerYear),"")</f>
        <v>820.66976709177914</v>
      </c>
      <c r="J21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163455.74687256571</v>
      </c>
      <c r="K217" s="25">
        <f>IF(PaymentSchedule[[#This Row],[PMT NO]]&lt;&gt;"",SUM(INDEX(PaymentSchedule[INTEREST],1,1):PaymentSchedule[[#This Row],[INTEREST]]),"")</f>
        <v>216228.76207470568</v>
      </c>
    </row>
    <row r="218" spans="1:11" x14ac:dyDescent="0.2">
      <c r="A218" s="5"/>
      <c r="B218" s="26">
        <f>IF(LoanIsGood,IF(ROW()-ROW(PaymentSchedule[[#Headers],[PMT NO]])&gt;ScheduledNumberOfPayments,"",ROW()-ROW(PaymentSchedule[[#Headers],[PMT NO]])),"")</f>
        <v>203</v>
      </c>
      <c r="C218" s="24">
        <f>IF(PaymentSchedule[[#This Row],[PMT NO]]&lt;&gt;"",EOMONTH(LoanStartDate,ROW(PaymentSchedule[[#This Row],[PMT NO]])-ROW(PaymentSchedule[[#Headers],[PMT NO]])-2)+DAY(LoanStartDate),"")</f>
        <v>52232</v>
      </c>
      <c r="D218" s="25">
        <f>IF(PaymentSchedule[[#This Row],[PMT NO]]&lt;&gt;"",IF(ROW()-ROW(PaymentSchedule[[#Headers],[BEGINNING BALANCE]])=1,LoanAmount,INDEX(PaymentSchedule[ENDING BALANCE],ROW()-ROW(PaymentSchedule[[#Headers],[BEGINNING BALANCE]])-1)),"")</f>
        <v>163455.74687256571</v>
      </c>
      <c r="E218" s="25">
        <f>IF(PaymentSchedule[[#This Row],[PMT NO]]&lt;&gt;"",ScheduledPayment,"")</f>
        <v>1498.8763128818807</v>
      </c>
      <c r="F21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18" s="25">
        <f>IF(PaymentSchedule[[#This Row],[PMT NO]]&lt;&gt;"",PaymentSchedule[[#This Row],[TOTAL PAYMENT]]-PaymentSchedule[[#This Row],[INTEREST]],"")</f>
        <v>681.59757851905215</v>
      </c>
      <c r="I218" s="25">
        <f>IF(PaymentSchedule[[#This Row],[PMT NO]]&lt;&gt;"",PaymentSchedule[[#This Row],[BEGINNING BALANCE]]*(InterestRate/PaymentsPerYear),"")</f>
        <v>817.27873436282857</v>
      </c>
      <c r="J21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162774.14929404666</v>
      </c>
      <c r="K218" s="25">
        <f>IF(PaymentSchedule[[#This Row],[PMT NO]]&lt;&gt;"",SUM(INDEX(PaymentSchedule[INTEREST],1,1):PaymentSchedule[[#This Row],[INTEREST]]),"")</f>
        <v>217046.04080906851</v>
      </c>
    </row>
    <row r="219" spans="1:11" x14ac:dyDescent="0.2">
      <c r="A219" s="5"/>
      <c r="B219" s="26">
        <f>IF(LoanIsGood,IF(ROW()-ROW(PaymentSchedule[[#Headers],[PMT NO]])&gt;ScheduledNumberOfPayments,"",ROW()-ROW(PaymentSchedule[[#Headers],[PMT NO]])),"")</f>
        <v>204</v>
      </c>
      <c r="C219" s="24">
        <f>IF(PaymentSchedule[[#This Row],[PMT NO]]&lt;&gt;"",EOMONTH(LoanStartDate,ROW(PaymentSchedule[[#This Row],[PMT NO]])-ROW(PaymentSchedule[[#Headers],[PMT NO]])-2)+DAY(LoanStartDate),"")</f>
        <v>52263</v>
      </c>
      <c r="D219" s="25">
        <f>IF(PaymentSchedule[[#This Row],[PMT NO]]&lt;&gt;"",IF(ROW()-ROW(PaymentSchedule[[#Headers],[BEGINNING BALANCE]])=1,LoanAmount,INDEX(PaymentSchedule[ENDING BALANCE],ROW()-ROW(PaymentSchedule[[#Headers],[BEGINNING BALANCE]])-1)),"")</f>
        <v>162774.14929404666</v>
      </c>
      <c r="E219" s="25">
        <f>IF(PaymentSchedule[[#This Row],[PMT NO]]&lt;&gt;"",ScheduledPayment,"")</f>
        <v>1498.8763128818807</v>
      </c>
      <c r="F21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19" s="25">
        <f>IF(PaymentSchedule[[#This Row],[PMT NO]]&lt;&gt;"",PaymentSchedule[[#This Row],[TOTAL PAYMENT]]-PaymentSchedule[[#This Row],[INTEREST]],"")</f>
        <v>685.00556641164746</v>
      </c>
      <c r="I219" s="25">
        <f>IF(PaymentSchedule[[#This Row],[PMT NO]]&lt;&gt;"",PaymentSchedule[[#This Row],[BEGINNING BALANCE]]*(InterestRate/PaymentsPerYear),"")</f>
        <v>813.87074647023326</v>
      </c>
      <c r="J21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162089.143727635</v>
      </c>
      <c r="K219" s="25">
        <f>IF(PaymentSchedule[[#This Row],[PMT NO]]&lt;&gt;"",SUM(INDEX(PaymentSchedule[INTEREST],1,1):PaymentSchedule[[#This Row],[INTEREST]]),"")</f>
        <v>217859.91155553874</v>
      </c>
    </row>
    <row r="220" spans="1:11" x14ac:dyDescent="0.2">
      <c r="A220" s="5"/>
      <c r="B220" s="26">
        <f>IF(LoanIsGood,IF(ROW()-ROW(PaymentSchedule[[#Headers],[PMT NO]])&gt;ScheduledNumberOfPayments,"",ROW()-ROW(PaymentSchedule[[#Headers],[PMT NO]])),"")</f>
        <v>205</v>
      </c>
      <c r="C220" s="24">
        <f>IF(PaymentSchedule[[#This Row],[PMT NO]]&lt;&gt;"",EOMONTH(LoanStartDate,ROW(PaymentSchedule[[#This Row],[PMT NO]])-ROW(PaymentSchedule[[#Headers],[PMT NO]])-2)+DAY(LoanStartDate),"")</f>
        <v>52291</v>
      </c>
      <c r="D220" s="25">
        <f>IF(PaymentSchedule[[#This Row],[PMT NO]]&lt;&gt;"",IF(ROW()-ROW(PaymentSchedule[[#Headers],[BEGINNING BALANCE]])=1,LoanAmount,INDEX(PaymentSchedule[ENDING BALANCE],ROW()-ROW(PaymentSchedule[[#Headers],[BEGINNING BALANCE]])-1)),"")</f>
        <v>162089.143727635</v>
      </c>
      <c r="E220" s="25">
        <f>IF(PaymentSchedule[[#This Row],[PMT NO]]&lt;&gt;"",ScheduledPayment,"")</f>
        <v>1498.8763128818807</v>
      </c>
      <c r="F22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20" s="25">
        <f>IF(PaymentSchedule[[#This Row],[PMT NO]]&lt;&gt;"",PaymentSchedule[[#This Row],[TOTAL PAYMENT]]-PaymentSchedule[[#This Row],[INTEREST]],"")</f>
        <v>688.43059424370563</v>
      </c>
      <c r="I220" s="25">
        <f>IF(PaymentSchedule[[#This Row],[PMT NO]]&lt;&gt;"",PaymentSchedule[[#This Row],[BEGINNING BALANCE]]*(InterestRate/PaymentsPerYear),"")</f>
        <v>810.44571863817509</v>
      </c>
      <c r="J22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161400.71313339131</v>
      </c>
      <c r="K220" s="25">
        <f>IF(PaymentSchedule[[#This Row],[PMT NO]]&lt;&gt;"",SUM(INDEX(PaymentSchedule[INTEREST],1,1):PaymentSchedule[[#This Row],[INTEREST]]),"")</f>
        <v>218670.3572741769</v>
      </c>
    </row>
    <row r="221" spans="1:11" x14ac:dyDescent="0.2">
      <c r="A221" s="5"/>
      <c r="B221" s="26">
        <f>IF(LoanIsGood,IF(ROW()-ROW(PaymentSchedule[[#Headers],[PMT NO]])&gt;ScheduledNumberOfPayments,"",ROW()-ROW(PaymentSchedule[[#Headers],[PMT NO]])),"")</f>
        <v>206</v>
      </c>
      <c r="C221" s="24">
        <f>IF(PaymentSchedule[[#This Row],[PMT NO]]&lt;&gt;"",EOMONTH(LoanStartDate,ROW(PaymentSchedule[[#This Row],[PMT NO]])-ROW(PaymentSchedule[[#Headers],[PMT NO]])-2)+DAY(LoanStartDate),"")</f>
        <v>52322</v>
      </c>
      <c r="D221" s="25">
        <f>IF(PaymentSchedule[[#This Row],[PMT NO]]&lt;&gt;"",IF(ROW()-ROW(PaymentSchedule[[#Headers],[BEGINNING BALANCE]])=1,LoanAmount,INDEX(PaymentSchedule[ENDING BALANCE],ROW()-ROW(PaymentSchedule[[#Headers],[BEGINNING BALANCE]])-1)),"")</f>
        <v>161400.71313339131</v>
      </c>
      <c r="E221" s="25">
        <f>IF(PaymentSchedule[[#This Row],[PMT NO]]&lt;&gt;"",ScheduledPayment,"")</f>
        <v>1498.8763128818807</v>
      </c>
      <c r="F22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21" s="25">
        <f>IF(PaymentSchedule[[#This Row],[PMT NO]]&lt;&gt;"",PaymentSchedule[[#This Row],[TOTAL PAYMENT]]-PaymentSchedule[[#This Row],[INTEREST]],"")</f>
        <v>691.87274721492417</v>
      </c>
      <c r="I221" s="25">
        <f>IF(PaymentSchedule[[#This Row],[PMT NO]]&lt;&gt;"",PaymentSchedule[[#This Row],[BEGINNING BALANCE]]*(InterestRate/PaymentsPerYear),"")</f>
        <v>807.00356566695655</v>
      </c>
      <c r="J22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160708.84038617639</v>
      </c>
      <c r="K221" s="25">
        <f>IF(PaymentSchedule[[#This Row],[PMT NO]]&lt;&gt;"",SUM(INDEX(PaymentSchedule[INTEREST],1,1):PaymentSchedule[[#This Row],[INTEREST]]),"")</f>
        <v>219477.36083984387</v>
      </c>
    </row>
    <row r="222" spans="1:11" x14ac:dyDescent="0.2">
      <c r="A222" s="5"/>
      <c r="B222" s="26">
        <f>IF(LoanIsGood,IF(ROW()-ROW(PaymentSchedule[[#Headers],[PMT NO]])&gt;ScheduledNumberOfPayments,"",ROW()-ROW(PaymentSchedule[[#Headers],[PMT NO]])),"")</f>
        <v>207</v>
      </c>
      <c r="C222" s="24">
        <f>IF(PaymentSchedule[[#This Row],[PMT NO]]&lt;&gt;"",EOMONTH(LoanStartDate,ROW(PaymentSchedule[[#This Row],[PMT NO]])-ROW(PaymentSchedule[[#Headers],[PMT NO]])-2)+DAY(LoanStartDate),"")</f>
        <v>52352</v>
      </c>
      <c r="D222" s="25">
        <f>IF(PaymentSchedule[[#This Row],[PMT NO]]&lt;&gt;"",IF(ROW()-ROW(PaymentSchedule[[#Headers],[BEGINNING BALANCE]])=1,LoanAmount,INDEX(PaymentSchedule[ENDING BALANCE],ROW()-ROW(PaymentSchedule[[#Headers],[BEGINNING BALANCE]])-1)),"")</f>
        <v>160708.84038617639</v>
      </c>
      <c r="E222" s="25">
        <f>IF(PaymentSchedule[[#This Row],[PMT NO]]&lt;&gt;"",ScheduledPayment,"")</f>
        <v>1498.8763128818807</v>
      </c>
      <c r="F22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22" s="25">
        <f>IF(PaymentSchedule[[#This Row],[PMT NO]]&lt;&gt;"",PaymentSchedule[[#This Row],[TOTAL PAYMENT]]-PaymentSchedule[[#This Row],[INTEREST]],"")</f>
        <v>695.33211095099875</v>
      </c>
      <c r="I222" s="25">
        <f>IF(PaymentSchedule[[#This Row],[PMT NO]]&lt;&gt;"",PaymentSchedule[[#This Row],[BEGINNING BALANCE]]*(InterestRate/PaymentsPerYear),"")</f>
        <v>803.54420193088197</v>
      </c>
      <c r="J22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160013.50827522541</v>
      </c>
      <c r="K222" s="25">
        <f>IF(PaymentSchedule[[#This Row],[PMT NO]]&lt;&gt;"",SUM(INDEX(PaymentSchedule[INTEREST],1,1):PaymentSchedule[[#This Row],[INTEREST]]),"")</f>
        <v>220280.90504177473</v>
      </c>
    </row>
    <row r="223" spans="1:11" x14ac:dyDescent="0.2">
      <c r="A223" s="5"/>
      <c r="B223" s="26">
        <f>IF(LoanIsGood,IF(ROW()-ROW(PaymentSchedule[[#Headers],[PMT NO]])&gt;ScheduledNumberOfPayments,"",ROW()-ROW(PaymentSchedule[[#Headers],[PMT NO]])),"")</f>
        <v>208</v>
      </c>
      <c r="C223" s="24">
        <f>IF(PaymentSchedule[[#This Row],[PMT NO]]&lt;&gt;"",EOMONTH(LoanStartDate,ROW(PaymentSchedule[[#This Row],[PMT NO]])-ROW(PaymentSchedule[[#Headers],[PMT NO]])-2)+DAY(LoanStartDate),"")</f>
        <v>52383</v>
      </c>
      <c r="D223" s="25">
        <f>IF(PaymentSchedule[[#This Row],[PMT NO]]&lt;&gt;"",IF(ROW()-ROW(PaymentSchedule[[#Headers],[BEGINNING BALANCE]])=1,LoanAmount,INDEX(PaymentSchedule[ENDING BALANCE],ROW()-ROW(PaymentSchedule[[#Headers],[BEGINNING BALANCE]])-1)),"")</f>
        <v>160013.50827522541</v>
      </c>
      <c r="E223" s="25">
        <f>IF(PaymentSchedule[[#This Row],[PMT NO]]&lt;&gt;"",ScheduledPayment,"")</f>
        <v>1498.8763128818807</v>
      </c>
      <c r="F22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23" s="25">
        <f>IF(PaymentSchedule[[#This Row],[PMT NO]]&lt;&gt;"",PaymentSchedule[[#This Row],[TOTAL PAYMENT]]-PaymentSchedule[[#This Row],[INTEREST]],"")</f>
        <v>698.80877150575361</v>
      </c>
      <c r="I223" s="25">
        <f>IF(PaymentSchedule[[#This Row],[PMT NO]]&lt;&gt;"",PaymentSchedule[[#This Row],[BEGINNING BALANCE]]*(InterestRate/PaymentsPerYear),"")</f>
        <v>800.06754137612711</v>
      </c>
      <c r="J22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159314.69950371966</v>
      </c>
      <c r="K223" s="25">
        <f>IF(PaymentSchedule[[#This Row],[PMT NO]]&lt;&gt;"",SUM(INDEX(PaymentSchedule[INTEREST],1,1):PaymentSchedule[[#This Row],[INTEREST]]),"")</f>
        <v>221080.97258315087</v>
      </c>
    </row>
    <row r="224" spans="1:11" x14ac:dyDescent="0.2">
      <c r="A224" s="5"/>
      <c r="B224" s="26">
        <f>IF(LoanIsGood,IF(ROW()-ROW(PaymentSchedule[[#Headers],[PMT NO]])&gt;ScheduledNumberOfPayments,"",ROW()-ROW(PaymentSchedule[[#Headers],[PMT NO]])),"")</f>
        <v>209</v>
      </c>
      <c r="C224" s="24">
        <f>IF(PaymentSchedule[[#This Row],[PMT NO]]&lt;&gt;"",EOMONTH(LoanStartDate,ROW(PaymentSchedule[[#This Row],[PMT NO]])-ROW(PaymentSchedule[[#Headers],[PMT NO]])-2)+DAY(LoanStartDate),"")</f>
        <v>52413</v>
      </c>
      <c r="D224" s="25">
        <f>IF(PaymentSchedule[[#This Row],[PMT NO]]&lt;&gt;"",IF(ROW()-ROW(PaymentSchedule[[#Headers],[BEGINNING BALANCE]])=1,LoanAmount,INDEX(PaymentSchedule[ENDING BALANCE],ROW()-ROW(PaymentSchedule[[#Headers],[BEGINNING BALANCE]])-1)),"")</f>
        <v>159314.69950371966</v>
      </c>
      <c r="E224" s="25">
        <f>IF(PaymentSchedule[[#This Row],[PMT NO]]&lt;&gt;"",ScheduledPayment,"")</f>
        <v>1498.8763128818807</v>
      </c>
      <c r="F22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24" s="25">
        <f>IF(PaymentSchedule[[#This Row],[PMT NO]]&lt;&gt;"",PaymentSchedule[[#This Row],[TOTAL PAYMENT]]-PaymentSchedule[[#This Row],[INTEREST]],"")</f>
        <v>702.30281536328243</v>
      </c>
      <c r="I224" s="25">
        <f>IF(PaymentSchedule[[#This Row],[PMT NO]]&lt;&gt;"",PaymentSchedule[[#This Row],[BEGINNING BALANCE]]*(InterestRate/PaymentsPerYear),"")</f>
        <v>796.57349751859829</v>
      </c>
      <c r="J22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158612.39668835638</v>
      </c>
      <c r="K224" s="25">
        <f>IF(PaymentSchedule[[#This Row],[PMT NO]]&lt;&gt;"",SUM(INDEX(PaymentSchedule[INTEREST],1,1):PaymentSchedule[[#This Row],[INTEREST]]),"")</f>
        <v>221877.54608066948</v>
      </c>
    </row>
    <row r="225" spans="1:11" x14ac:dyDescent="0.2">
      <c r="A225" s="5"/>
      <c r="B225" s="26">
        <f>IF(LoanIsGood,IF(ROW()-ROW(PaymentSchedule[[#Headers],[PMT NO]])&gt;ScheduledNumberOfPayments,"",ROW()-ROW(PaymentSchedule[[#Headers],[PMT NO]])),"")</f>
        <v>210</v>
      </c>
      <c r="C225" s="24">
        <f>IF(PaymentSchedule[[#This Row],[PMT NO]]&lt;&gt;"",EOMONTH(LoanStartDate,ROW(PaymentSchedule[[#This Row],[PMT NO]])-ROW(PaymentSchedule[[#Headers],[PMT NO]])-2)+DAY(LoanStartDate),"")</f>
        <v>52444</v>
      </c>
      <c r="D225" s="25">
        <f>IF(PaymentSchedule[[#This Row],[PMT NO]]&lt;&gt;"",IF(ROW()-ROW(PaymentSchedule[[#Headers],[BEGINNING BALANCE]])=1,LoanAmount,INDEX(PaymentSchedule[ENDING BALANCE],ROW()-ROW(PaymentSchedule[[#Headers],[BEGINNING BALANCE]])-1)),"")</f>
        <v>158612.39668835638</v>
      </c>
      <c r="E225" s="25">
        <f>IF(PaymentSchedule[[#This Row],[PMT NO]]&lt;&gt;"",ScheduledPayment,"")</f>
        <v>1498.8763128818807</v>
      </c>
      <c r="F22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25" s="25">
        <f>IF(PaymentSchedule[[#This Row],[PMT NO]]&lt;&gt;"",PaymentSchedule[[#This Row],[TOTAL PAYMENT]]-PaymentSchedule[[#This Row],[INTEREST]],"")</f>
        <v>705.81432944009873</v>
      </c>
      <c r="I225" s="25">
        <f>IF(PaymentSchedule[[#This Row],[PMT NO]]&lt;&gt;"",PaymentSchedule[[#This Row],[BEGINNING BALANCE]]*(InterestRate/PaymentsPerYear),"")</f>
        <v>793.06198344178199</v>
      </c>
      <c r="J22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157906.58235891629</v>
      </c>
      <c r="K225" s="25">
        <f>IF(PaymentSchedule[[#This Row],[PMT NO]]&lt;&gt;"",SUM(INDEX(PaymentSchedule[INTEREST],1,1):PaymentSchedule[[#This Row],[INTEREST]]),"")</f>
        <v>222670.60806411126</v>
      </c>
    </row>
    <row r="226" spans="1:11" x14ac:dyDescent="0.2">
      <c r="A226" s="5"/>
      <c r="B226" s="26">
        <f>IF(LoanIsGood,IF(ROW()-ROW(PaymentSchedule[[#Headers],[PMT NO]])&gt;ScheduledNumberOfPayments,"",ROW()-ROW(PaymentSchedule[[#Headers],[PMT NO]])),"")</f>
        <v>211</v>
      </c>
      <c r="C226" s="24">
        <f>IF(PaymentSchedule[[#This Row],[PMT NO]]&lt;&gt;"",EOMONTH(LoanStartDate,ROW(PaymentSchedule[[#This Row],[PMT NO]])-ROW(PaymentSchedule[[#Headers],[PMT NO]])-2)+DAY(LoanStartDate),"")</f>
        <v>52475</v>
      </c>
      <c r="D226" s="25">
        <f>IF(PaymentSchedule[[#This Row],[PMT NO]]&lt;&gt;"",IF(ROW()-ROW(PaymentSchedule[[#Headers],[BEGINNING BALANCE]])=1,LoanAmount,INDEX(PaymentSchedule[ENDING BALANCE],ROW()-ROW(PaymentSchedule[[#Headers],[BEGINNING BALANCE]])-1)),"")</f>
        <v>157906.58235891629</v>
      </c>
      <c r="E226" s="25">
        <f>IF(PaymentSchedule[[#This Row],[PMT NO]]&lt;&gt;"",ScheduledPayment,"")</f>
        <v>1498.8763128818807</v>
      </c>
      <c r="F22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26" s="25">
        <f>IF(PaymentSchedule[[#This Row],[PMT NO]]&lt;&gt;"",PaymentSchedule[[#This Row],[TOTAL PAYMENT]]-PaymentSchedule[[#This Row],[INTEREST]],"")</f>
        <v>709.3434010872993</v>
      </c>
      <c r="I226" s="25">
        <f>IF(PaymentSchedule[[#This Row],[PMT NO]]&lt;&gt;"",PaymentSchedule[[#This Row],[BEGINNING BALANCE]]*(InterestRate/PaymentsPerYear),"")</f>
        <v>789.53291179458142</v>
      </c>
      <c r="J22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157197.23895782899</v>
      </c>
      <c r="K226" s="25">
        <f>IF(PaymentSchedule[[#This Row],[PMT NO]]&lt;&gt;"",SUM(INDEX(PaymentSchedule[INTEREST],1,1):PaymentSchedule[[#This Row],[INTEREST]]),"")</f>
        <v>223460.14097590584</v>
      </c>
    </row>
    <row r="227" spans="1:11" x14ac:dyDescent="0.2">
      <c r="A227" s="5"/>
      <c r="B227" s="26">
        <f>IF(LoanIsGood,IF(ROW()-ROW(PaymentSchedule[[#Headers],[PMT NO]])&gt;ScheduledNumberOfPayments,"",ROW()-ROW(PaymentSchedule[[#Headers],[PMT NO]])),"")</f>
        <v>212</v>
      </c>
      <c r="C227" s="24">
        <f>IF(PaymentSchedule[[#This Row],[PMT NO]]&lt;&gt;"",EOMONTH(LoanStartDate,ROW(PaymentSchedule[[#This Row],[PMT NO]])-ROW(PaymentSchedule[[#Headers],[PMT NO]])-2)+DAY(LoanStartDate),"")</f>
        <v>52505</v>
      </c>
      <c r="D227" s="25">
        <f>IF(PaymentSchedule[[#This Row],[PMT NO]]&lt;&gt;"",IF(ROW()-ROW(PaymentSchedule[[#Headers],[BEGINNING BALANCE]])=1,LoanAmount,INDEX(PaymentSchedule[ENDING BALANCE],ROW()-ROW(PaymentSchedule[[#Headers],[BEGINNING BALANCE]])-1)),"")</f>
        <v>157197.23895782899</v>
      </c>
      <c r="E227" s="25">
        <f>IF(PaymentSchedule[[#This Row],[PMT NO]]&lt;&gt;"",ScheduledPayment,"")</f>
        <v>1498.8763128818807</v>
      </c>
      <c r="F22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27" s="25">
        <f>IF(PaymentSchedule[[#This Row],[PMT NO]]&lt;&gt;"",PaymentSchedule[[#This Row],[TOTAL PAYMENT]]-PaymentSchedule[[#This Row],[INTEREST]],"")</f>
        <v>712.89011809273575</v>
      </c>
      <c r="I227" s="25">
        <f>IF(PaymentSchedule[[#This Row],[PMT NO]]&lt;&gt;"",PaymentSchedule[[#This Row],[BEGINNING BALANCE]]*(InterestRate/PaymentsPerYear),"")</f>
        <v>785.98619478914497</v>
      </c>
      <c r="J22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156484.34883973625</v>
      </c>
      <c r="K227" s="25">
        <f>IF(PaymentSchedule[[#This Row],[PMT NO]]&lt;&gt;"",SUM(INDEX(PaymentSchedule[INTEREST],1,1):PaymentSchedule[[#This Row],[INTEREST]]),"")</f>
        <v>224246.12717069499</v>
      </c>
    </row>
    <row r="228" spans="1:11" x14ac:dyDescent="0.2">
      <c r="A228" s="5"/>
      <c r="B228" s="26">
        <f>IF(LoanIsGood,IF(ROW()-ROW(PaymentSchedule[[#Headers],[PMT NO]])&gt;ScheduledNumberOfPayments,"",ROW()-ROW(PaymentSchedule[[#Headers],[PMT NO]])),"")</f>
        <v>213</v>
      </c>
      <c r="C228" s="24">
        <f>IF(PaymentSchedule[[#This Row],[PMT NO]]&lt;&gt;"",EOMONTH(LoanStartDate,ROW(PaymentSchedule[[#This Row],[PMT NO]])-ROW(PaymentSchedule[[#Headers],[PMT NO]])-2)+DAY(LoanStartDate),"")</f>
        <v>52536</v>
      </c>
      <c r="D228" s="25">
        <f>IF(PaymentSchedule[[#This Row],[PMT NO]]&lt;&gt;"",IF(ROW()-ROW(PaymentSchedule[[#Headers],[BEGINNING BALANCE]])=1,LoanAmount,INDEX(PaymentSchedule[ENDING BALANCE],ROW()-ROW(PaymentSchedule[[#Headers],[BEGINNING BALANCE]])-1)),"")</f>
        <v>156484.34883973625</v>
      </c>
      <c r="E228" s="25">
        <f>IF(PaymentSchedule[[#This Row],[PMT NO]]&lt;&gt;"",ScheduledPayment,"")</f>
        <v>1498.8763128818807</v>
      </c>
      <c r="F22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28" s="25">
        <f>IF(PaymentSchedule[[#This Row],[PMT NO]]&lt;&gt;"",PaymentSchedule[[#This Row],[TOTAL PAYMENT]]-PaymentSchedule[[#This Row],[INTEREST]],"")</f>
        <v>716.45456868319945</v>
      </c>
      <c r="I228" s="25">
        <f>IF(PaymentSchedule[[#This Row],[PMT NO]]&lt;&gt;"",PaymentSchedule[[#This Row],[BEGINNING BALANCE]]*(InterestRate/PaymentsPerYear),"")</f>
        <v>782.42174419868127</v>
      </c>
      <c r="J22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155767.89427105305</v>
      </c>
      <c r="K228" s="25">
        <f>IF(PaymentSchedule[[#This Row],[PMT NO]]&lt;&gt;"",SUM(INDEX(PaymentSchedule[INTEREST],1,1):PaymentSchedule[[#This Row],[INTEREST]]),"")</f>
        <v>225028.54891489368</v>
      </c>
    </row>
    <row r="229" spans="1:11" x14ac:dyDescent="0.2">
      <c r="A229" s="5"/>
      <c r="B229" s="26">
        <f>IF(LoanIsGood,IF(ROW()-ROW(PaymentSchedule[[#Headers],[PMT NO]])&gt;ScheduledNumberOfPayments,"",ROW()-ROW(PaymentSchedule[[#Headers],[PMT NO]])),"")</f>
        <v>214</v>
      </c>
      <c r="C229" s="24">
        <f>IF(PaymentSchedule[[#This Row],[PMT NO]]&lt;&gt;"",EOMONTH(LoanStartDate,ROW(PaymentSchedule[[#This Row],[PMT NO]])-ROW(PaymentSchedule[[#Headers],[PMT NO]])-2)+DAY(LoanStartDate),"")</f>
        <v>52566</v>
      </c>
      <c r="D229" s="25">
        <f>IF(PaymentSchedule[[#This Row],[PMT NO]]&lt;&gt;"",IF(ROW()-ROW(PaymentSchedule[[#Headers],[BEGINNING BALANCE]])=1,LoanAmount,INDEX(PaymentSchedule[ENDING BALANCE],ROW()-ROW(PaymentSchedule[[#Headers],[BEGINNING BALANCE]])-1)),"")</f>
        <v>155767.89427105305</v>
      </c>
      <c r="E229" s="25">
        <f>IF(PaymentSchedule[[#This Row],[PMT NO]]&lt;&gt;"",ScheduledPayment,"")</f>
        <v>1498.8763128818807</v>
      </c>
      <c r="F22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29" s="25">
        <f>IF(PaymentSchedule[[#This Row],[PMT NO]]&lt;&gt;"",PaymentSchedule[[#This Row],[TOTAL PAYMENT]]-PaymentSchedule[[#This Row],[INTEREST]],"")</f>
        <v>720.03684152661549</v>
      </c>
      <c r="I229" s="25">
        <f>IF(PaymentSchedule[[#This Row],[PMT NO]]&lt;&gt;"",PaymentSchedule[[#This Row],[BEGINNING BALANCE]]*(InterestRate/PaymentsPerYear),"")</f>
        <v>778.83947135526523</v>
      </c>
      <c r="J22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155047.85742952643</v>
      </c>
      <c r="K229" s="25">
        <f>IF(PaymentSchedule[[#This Row],[PMT NO]]&lt;&gt;"",SUM(INDEX(PaymentSchedule[INTEREST],1,1):PaymentSchedule[[#This Row],[INTEREST]]),"")</f>
        <v>225807.38838624893</v>
      </c>
    </row>
    <row r="230" spans="1:11" x14ac:dyDescent="0.2">
      <c r="A230" s="5"/>
      <c r="B230" s="26">
        <f>IF(LoanIsGood,IF(ROW()-ROW(PaymentSchedule[[#Headers],[PMT NO]])&gt;ScheduledNumberOfPayments,"",ROW()-ROW(PaymentSchedule[[#Headers],[PMT NO]])),"")</f>
        <v>215</v>
      </c>
      <c r="C230" s="24">
        <f>IF(PaymentSchedule[[#This Row],[PMT NO]]&lt;&gt;"",EOMONTH(LoanStartDate,ROW(PaymentSchedule[[#This Row],[PMT NO]])-ROW(PaymentSchedule[[#Headers],[PMT NO]])-2)+DAY(LoanStartDate),"")</f>
        <v>52597</v>
      </c>
      <c r="D230" s="25">
        <f>IF(PaymentSchedule[[#This Row],[PMT NO]]&lt;&gt;"",IF(ROW()-ROW(PaymentSchedule[[#Headers],[BEGINNING BALANCE]])=1,LoanAmount,INDEX(PaymentSchedule[ENDING BALANCE],ROW()-ROW(PaymentSchedule[[#Headers],[BEGINNING BALANCE]])-1)),"")</f>
        <v>155047.85742952643</v>
      </c>
      <c r="E230" s="25">
        <f>IF(PaymentSchedule[[#This Row],[PMT NO]]&lt;&gt;"",ScheduledPayment,"")</f>
        <v>1498.8763128818807</v>
      </c>
      <c r="F23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30" s="25">
        <f>IF(PaymentSchedule[[#This Row],[PMT NO]]&lt;&gt;"",PaymentSchedule[[#This Row],[TOTAL PAYMENT]]-PaymentSchedule[[#This Row],[INTEREST]],"")</f>
        <v>723.6370257342486</v>
      </c>
      <c r="I230" s="25">
        <f>IF(PaymentSchedule[[#This Row],[PMT NO]]&lt;&gt;"",PaymentSchedule[[#This Row],[BEGINNING BALANCE]]*(InterestRate/PaymentsPerYear),"")</f>
        <v>775.23928714763213</v>
      </c>
      <c r="J23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154324.22040379219</v>
      </c>
      <c r="K230" s="25">
        <f>IF(PaymentSchedule[[#This Row],[PMT NO]]&lt;&gt;"",SUM(INDEX(PaymentSchedule[INTEREST],1,1):PaymentSchedule[[#This Row],[INTEREST]]),"")</f>
        <v>226582.62767339655</v>
      </c>
    </row>
    <row r="231" spans="1:11" x14ac:dyDescent="0.2">
      <c r="A231" s="5"/>
      <c r="B231" s="26">
        <f>IF(LoanIsGood,IF(ROW()-ROW(PaymentSchedule[[#Headers],[PMT NO]])&gt;ScheduledNumberOfPayments,"",ROW()-ROW(PaymentSchedule[[#Headers],[PMT NO]])),"")</f>
        <v>216</v>
      </c>
      <c r="C231" s="24">
        <f>IF(PaymentSchedule[[#This Row],[PMT NO]]&lt;&gt;"",EOMONTH(LoanStartDate,ROW(PaymentSchedule[[#This Row],[PMT NO]])-ROW(PaymentSchedule[[#Headers],[PMT NO]])-2)+DAY(LoanStartDate),"")</f>
        <v>52628</v>
      </c>
      <c r="D231" s="25">
        <f>IF(PaymentSchedule[[#This Row],[PMT NO]]&lt;&gt;"",IF(ROW()-ROW(PaymentSchedule[[#Headers],[BEGINNING BALANCE]])=1,LoanAmount,INDEX(PaymentSchedule[ENDING BALANCE],ROW()-ROW(PaymentSchedule[[#Headers],[BEGINNING BALANCE]])-1)),"")</f>
        <v>154324.22040379219</v>
      </c>
      <c r="E231" s="25">
        <f>IF(PaymentSchedule[[#This Row],[PMT NO]]&lt;&gt;"",ScheduledPayment,"")</f>
        <v>1498.8763128818807</v>
      </c>
      <c r="F23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31" s="25">
        <f>IF(PaymentSchedule[[#This Row],[PMT NO]]&lt;&gt;"",PaymentSchedule[[#This Row],[TOTAL PAYMENT]]-PaymentSchedule[[#This Row],[INTEREST]],"")</f>
        <v>727.25521086291974</v>
      </c>
      <c r="I231" s="25">
        <f>IF(PaymentSchedule[[#This Row],[PMT NO]]&lt;&gt;"",PaymentSchedule[[#This Row],[BEGINNING BALANCE]]*(InterestRate/PaymentsPerYear),"")</f>
        <v>771.62110201896098</v>
      </c>
      <c r="J23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153596.96519292926</v>
      </c>
      <c r="K231" s="25">
        <f>IF(PaymentSchedule[[#This Row],[PMT NO]]&lt;&gt;"",SUM(INDEX(PaymentSchedule[INTEREST],1,1):PaymentSchedule[[#This Row],[INTEREST]]),"")</f>
        <v>227354.2487754155</v>
      </c>
    </row>
    <row r="232" spans="1:11" x14ac:dyDescent="0.2">
      <c r="A232" s="5"/>
      <c r="B232" s="26">
        <f>IF(LoanIsGood,IF(ROW()-ROW(PaymentSchedule[[#Headers],[PMT NO]])&gt;ScheduledNumberOfPayments,"",ROW()-ROW(PaymentSchedule[[#Headers],[PMT NO]])),"")</f>
        <v>217</v>
      </c>
      <c r="C232" s="24">
        <f>IF(PaymentSchedule[[#This Row],[PMT NO]]&lt;&gt;"",EOMONTH(LoanStartDate,ROW(PaymentSchedule[[#This Row],[PMT NO]])-ROW(PaymentSchedule[[#Headers],[PMT NO]])-2)+DAY(LoanStartDate),"")</f>
        <v>52657</v>
      </c>
      <c r="D232" s="25">
        <f>IF(PaymentSchedule[[#This Row],[PMT NO]]&lt;&gt;"",IF(ROW()-ROW(PaymentSchedule[[#Headers],[BEGINNING BALANCE]])=1,LoanAmount,INDEX(PaymentSchedule[ENDING BALANCE],ROW()-ROW(PaymentSchedule[[#Headers],[BEGINNING BALANCE]])-1)),"")</f>
        <v>153596.96519292926</v>
      </c>
      <c r="E232" s="25">
        <f>IF(PaymentSchedule[[#This Row],[PMT NO]]&lt;&gt;"",ScheduledPayment,"")</f>
        <v>1498.8763128818807</v>
      </c>
      <c r="F23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32" s="25">
        <f>IF(PaymentSchedule[[#This Row],[PMT NO]]&lt;&gt;"",PaymentSchedule[[#This Row],[TOTAL PAYMENT]]-PaymentSchedule[[#This Row],[INTEREST]],"")</f>
        <v>730.89148691723437</v>
      </c>
      <c r="I232" s="25">
        <f>IF(PaymentSchedule[[#This Row],[PMT NO]]&lt;&gt;"",PaymentSchedule[[#This Row],[BEGINNING BALANCE]]*(InterestRate/PaymentsPerYear),"")</f>
        <v>767.98482596464635</v>
      </c>
      <c r="J23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152866.07370601202</v>
      </c>
      <c r="K232" s="25">
        <f>IF(PaymentSchedule[[#This Row],[PMT NO]]&lt;&gt;"",SUM(INDEX(PaymentSchedule[INTEREST],1,1):PaymentSchedule[[#This Row],[INTEREST]]),"")</f>
        <v>228122.23360138014</v>
      </c>
    </row>
    <row r="233" spans="1:11" x14ac:dyDescent="0.2">
      <c r="A233" s="5"/>
      <c r="B233" s="26">
        <f>IF(LoanIsGood,IF(ROW()-ROW(PaymentSchedule[[#Headers],[PMT NO]])&gt;ScheduledNumberOfPayments,"",ROW()-ROW(PaymentSchedule[[#Headers],[PMT NO]])),"")</f>
        <v>218</v>
      </c>
      <c r="C233" s="24">
        <f>IF(PaymentSchedule[[#This Row],[PMT NO]]&lt;&gt;"",EOMONTH(LoanStartDate,ROW(PaymentSchedule[[#This Row],[PMT NO]])-ROW(PaymentSchedule[[#Headers],[PMT NO]])-2)+DAY(LoanStartDate),"")</f>
        <v>52688</v>
      </c>
      <c r="D233" s="25">
        <f>IF(PaymentSchedule[[#This Row],[PMT NO]]&lt;&gt;"",IF(ROW()-ROW(PaymentSchedule[[#Headers],[BEGINNING BALANCE]])=1,LoanAmount,INDEX(PaymentSchedule[ENDING BALANCE],ROW()-ROW(PaymentSchedule[[#Headers],[BEGINNING BALANCE]])-1)),"")</f>
        <v>152866.07370601202</v>
      </c>
      <c r="E233" s="25">
        <f>IF(PaymentSchedule[[#This Row],[PMT NO]]&lt;&gt;"",ScheduledPayment,"")</f>
        <v>1498.8763128818807</v>
      </c>
      <c r="F23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33" s="25">
        <f>IF(PaymentSchedule[[#This Row],[PMT NO]]&lt;&gt;"",PaymentSchedule[[#This Row],[TOTAL PAYMENT]]-PaymentSchedule[[#This Row],[INTEREST]],"")</f>
        <v>734.54594435182059</v>
      </c>
      <c r="I233" s="25">
        <f>IF(PaymentSchedule[[#This Row],[PMT NO]]&lt;&gt;"",PaymentSchedule[[#This Row],[BEGINNING BALANCE]]*(InterestRate/PaymentsPerYear),"")</f>
        <v>764.33036853006013</v>
      </c>
      <c r="J23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152131.5277616602</v>
      </c>
      <c r="K233" s="25">
        <f>IF(PaymentSchedule[[#This Row],[PMT NO]]&lt;&gt;"",SUM(INDEX(PaymentSchedule[INTEREST],1,1):PaymentSchedule[[#This Row],[INTEREST]]),"")</f>
        <v>228886.5639699102</v>
      </c>
    </row>
    <row r="234" spans="1:11" x14ac:dyDescent="0.2">
      <c r="A234" s="5"/>
      <c r="B234" s="26">
        <f>IF(LoanIsGood,IF(ROW()-ROW(PaymentSchedule[[#Headers],[PMT NO]])&gt;ScheduledNumberOfPayments,"",ROW()-ROW(PaymentSchedule[[#Headers],[PMT NO]])),"")</f>
        <v>219</v>
      </c>
      <c r="C234" s="24">
        <f>IF(PaymentSchedule[[#This Row],[PMT NO]]&lt;&gt;"",EOMONTH(LoanStartDate,ROW(PaymentSchedule[[#This Row],[PMT NO]])-ROW(PaymentSchedule[[#Headers],[PMT NO]])-2)+DAY(LoanStartDate),"")</f>
        <v>52718</v>
      </c>
      <c r="D234" s="25">
        <f>IF(PaymentSchedule[[#This Row],[PMT NO]]&lt;&gt;"",IF(ROW()-ROW(PaymentSchedule[[#Headers],[BEGINNING BALANCE]])=1,LoanAmount,INDEX(PaymentSchedule[ENDING BALANCE],ROW()-ROW(PaymentSchedule[[#Headers],[BEGINNING BALANCE]])-1)),"")</f>
        <v>152131.5277616602</v>
      </c>
      <c r="E234" s="25">
        <f>IF(PaymentSchedule[[#This Row],[PMT NO]]&lt;&gt;"",ScheduledPayment,"")</f>
        <v>1498.8763128818807</v>
      </c>
      <c r="F23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34" s="25">
        <f>IF(PaymentSchedule[[#This Row],[PMT NO]]&lt;&gt;"",PaymentSchedule[[#This Row],[TOTAL PAYMENT]]-PaymentSchedule[[#This Row],[INTEREST]],"")</f>
        <v>738.21867407357968</v>
      </c>
      <c r="I234" s="25">
        <f>IF(PaymentSchedule[[#This Row],[PMT NO]]&lt;&gt;"",PaymentSchedule[[#This Row],[BEGINNING BALANCE]]*(InterestRate/PaymentsPerYear),"")</f>
        <v>760.65763880830104</v>
      </c>
      <c r="J23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151393.30908758662</v>
      </c>
      <c r="K234" s="25">
        <f>IF(PaymentSchedule[[#This Row],[PMT NO]]&lt;&gt;"",SUM(INDEX(PaymentSchedule[INTEREST],1,1):PaymentSchedule[[#This Row],[INTEREST]]),"")</f>
        <v>229647.22160871851</v>
      </c>
    </row>
    <row r="235" spans="1:11" x14ac:dyDescent="0.2">
      <c r="A235" s="5"/>
      <c r="B235" s="26">
        <f>IF(LoanIsGood,IF(ROW()-ROW(PaymentSchedule[[#Headers],[PMT NO]])&gt;ScheduledNumberOfPayments,"",ROW()-ROW(PaymentSchedule[[#Headers],[PMT NO]])),"")</f>
        <v>220</v>
      </c>
      <c r="C235" s="24">
        <f>IF(PaymentSchedule[[#This Row],[PMT NO]]&lt;&gt;"",EOMONTH(LoanStartDate,ROW(PaymentSchedule[[#This Row],[PMT NO]])-ROW(PaymentSchedule[[#Headers],[PMT NO]])-2)+DAY(LoanStartDate),"")</f>
        <v>52749</v>
      </c>
      <c r="D235" s="25">
        <f>IF(PaymentSchedule[[#This Row],[PMT NO]]&lt;&gt;"",IF(ROW()-ROW(PaymentSchedule[[#Headers],[BEGINNING BALANCE]])=1,LoanAmount,INDEX(PaymentSchedule[ENDING BALANCE],ROW()-ROW(PaymentSchedule[[#Headers],[BEGINNING BALANCE]])-1)),"")</f>
        <v>151393.30908758662</v>
      </c>
      <c r="E235" s="25">
        <f>IF(PaymentSchedule[[#This Row],[PMT NO]]&lt;&gt;"",ScheduledPayment,"")</f>
        <v>1498.8763128818807</v>
      </c>
      <c r="F23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35" s="25">
        <f>IF(PaymentSchedule[[#This Row],[PMT NO]]&lt;&gt;"",PaymentSchedule[[#This Row],[TOTAL PAYMENT]]-PaymentSchedule[[#This Row],[INTEREST]],"")</f>
        <v>741.90976744394766</v>
      </c>
      <c r="I235" s="25">
        <f>IF(PaymentSchedule[[#This Row],[PMT NO]]&lt;&gt;"",PaymentSchedule[[#This Row],[BEGINNING BALANCE]]*(InterestRate/PaymentsPerYear),"")</f>
        <v>756.96654543793306</v>
      </c>
      <c r="J23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150651.39932014266</v>
      </c>
      <c r="K235" s="25">
        <f>IF(PaymentSchedule[[#This Row],[PMT NO]]&lt;&gt;"",SUM(INDEX(PaymentSchedule[INTEREST],1,1):PaymentSchedule[[#This Row],[INTEREST]]),"")</f>
        <v>230404.18815415644</v>
      </c>
    </row>
    <row r="236" spans="1:11" x14ac:dyDescent="0.2">
      <c r="A236" s="5"/>
      <c r="B236" s="26">
        <f>IF(LoanIsGood,IF(ROW()-ROW(PaymentSchedule[[#Headers],[PMT NO]])&gt;ScheduledNumberOfPayments,"",ROW()-ROW(PaymentSchedule[[#Headers],[PMT NO]])),"")</f>
        <v>221</v>
      </c>
      <c r="C236" s="24">
        <f>IF(PaymentSchedule[[#This Row],[PMT NO]]&lt;&gt;"",EOMONTH(LoanStartDate,ROW(PaymentSchedule[[#This Row],[PMT NO]])-ROW(PaymentSchedule[[#Headers],[PMT NO]])-2)+DAY(LoanStartDate),"")</f>
        <v>52779</v>
      </c>
      <c r="D236" s="25">
        <f>IF(PaymentSchedule[[#This Row],[PMT NO]]&lt;&gt;"",IF(ROW()-ROW(PaymentSchedule[[#Headers],[BEGINNING BALANCE]])=1,LoanAmount,INDEX(PaymentSchedule[ENDING BALANCE],ROW()-ROW(PaymentSchedule[[#Headers],[BEGINNING BALANCE]])-1)),"")</f>
        <v>150651.39932014266</v>
      </c>
      <c r="E236" s="25">
        <f>IF(PaymentSchedule[[#This Row],[PMT NO]]&lt;&gt;"",ScheduledPayment,"")</f>
        <v>1498.8763128818807</v>
      </c>
      <c r="F23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36" s="25">
        <f>IF(PaymentSchedule[[#This Row],[PMT NO]]&lt;&gt;"",PaymentSchedule[[#This Row],[TOTAL PAYMENT]]-PaymentSchedule[[#This Row],[INTEREST]],"")</f>
        <v>745.61931628116736</v>
      </c>
      <c r="I236" s="25">
        <f>IF(PaymentSchedule[[#This Row],[PMT NO]]&lt;&gt;"",PaymentSchedule[[#This Row],[BEGINNING BALANCE]]*(InterestRate/PaymentsPerYear),"")</f>
        <v>753.25699660071336</v>
      </c>
      <c r="J23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149905.7800038615</v>
      </c>
      <c r="K236" s="25">
        <f>IF(PaymentSchedule[[#This Row],[PMT NO]]&lt;&gt;"",SUM(INDEX(PaymentSchedule[INTEREST],1,1):PaymentSchedule[[#This Row],[INTEREST]]),"")</f>
        <v>231157.44515075715</v>
      </c>
    </row>
    <row r="237" spans="1:11" x14ac:dyDescent="0.2">
      <c r="A237" s="5"/>
      <c r="B237" s="26">
        <f>IF(LoanIsGood,IF(ROW()-ROW(PaymentSchedule[[#Headers],[PMT NO]])&gt;ScheduledNumberOfPayments,"",ROW()-ROW(PaymentSchedule[[#Headers],[PMT NO]])),"")</f>
        <v>222</v>
      </c>
      <c r="C237" s="24">
        <f>IF(PaymentSchedule[[#This Row],[PMT NO]]&lt;&gt;"",EOMONTH(LoanStartDate,ROW(PaymentSchedule[[#This Row],[PMT NO]])-ROW(PaymentSchedule[[#Headers],[PMT NO]])-2)+DAY(LoanStartDate),"")</f>
        <v>52810</v>
      </c>
      <c r="D237" s="25">
        <f>IF(PaymentSchedule[[#This Row],[PMT NO]]&lt;&gt;"",IF(ROW()-ROW(PaymentSchedule[[#Headers],[BEGINNING BALANCE]])=1,LoanAmount,INDEX(PaymentSchedule[ENDING BALANCE],ROW()-ROW(PaymentSchedule[[#Headers],[BEGINNING BALANCE]])-1)),"")</f>
        <v>149905.7800038615</v>
      </c>
      <c r="E237" s="25">
        <f>IF(PaymentSchedule[[#This Row],[PMT NO]]&lt;&gt;"",ScheduledPayment,"")</f>
        <v>1498.8763128818807</v>
      </c>
      <c r="F23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37" s="25">
        <f>IF(PaymentSchedule[[#This Row],[PMT NO]]&lt;&gt;"",PaymentSchedule[[#This Row],[TOTAL PAYMENT]]-PaymentSchedule[[#This Row],[INTEREST]],"")</f>
        <v>749.34741286257326</v>
      </c>
      <c r="I237" s="25">
        <f>IF(PaymentSchedule[[#This Row],[PMT NO]]&lt;&gt;"",PaymentSchedule[[#This Row],[BEGINNING BALANCE]]*(InterestRate/PaymentsPerYear),"")</f>
        <v>749.52890001930746</v>
      </c>
      <c r="J23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149156.43259099891</v>
      </c>
      <c r="K237" s="25">
        <f>IF(PaymentSchedule[[#This Row],[PMT NO]]&lt;&gt;"",SUM(INDEX(PaymentSchedule[INTEREST],1,1):PaymentSchedule[[#This Row],[INTEREST]]),"")</f>
        <v>231906.97405077645</v>
      </c>
    </row>
    <row r="238" spans="1:11" x14ac:dyDescent="0.2">
      <c r="A238" s="5"/>
      <c r="B238" s="26">
        <f>IF(LoanIsGood,IF(ROW()-ROW(PaymentSchedule[[#Headers],[PMT NO]])&gt;ScheduledNumberOfPayments,"",ROW()-ROW(PaymentSchedule[[#Headers],[PMT NO]])),"")</f>
        <v>223</v>
      </c>
      <c r="C238" s="24">
        <f>IF(PaymentSchedule[[#This Row],[PMT NO]]&lt;&gt;"",EOMONTH(LoanStartDate,ROW(PaymentSchedule[[#This Row],[PMT NO]])-ROW(PaymentSchedule[[#Headers],[PMT NO]])-2)+DAY(LoanStartDate),"")</f>
        <v>52841</v>
      </c>
      <c r="D238" s="25">
        <f>IF(PaymentSchedule[[#This Row],[PMT NO]]&lt;&gt;"",IF(ROW()-ROW(PaymentSchedule[[#Headers],[BEGINNING BALANCE]])=1,LoanAmount,INDEX(PaymentSchedule[ENDING BALANCE],ROW()-ROW(PaymentSchedule[[#Headers],[BEGINNING BALANCE]])-1)),"")</f>
        <v>149156.43259099891</v>
      </c>
      <c r="E238" s="25">
        <f>IF(PaymentSchedule[[#This Row],[PMT NO]]&lt;&gt;"",ScheduledPayment,"")</f>
        <v>1498.8763128818807</v>
      </c>
      <c r="F23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38" s="25">
        <f>IF(PaymentSchedule[[#This Row],[PMT NO]]&lt;&gt;"",PaymentSchedule[[#This Row],[TOTAL PAYMENT]]-PaymentSchedule[[#This Row],[INTEREST]],"")</f>
        <v>753.09414992688619</v>
      </c>
      <c r="I238" s="25">
        <f>IF(PaymentSchedule[[#This Row],[PMT NO]]&lt;&gt;"",PaymentSchedule[[#This Row],[BEGINNING BALANCE]]*(InterestRate/PaymentsPerYear),"")</f>
        <v>745.78216295499453</v>
      </c>
      <c r="J23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148403.33844107203</v>
      </c>
      <c r="K238" s="25">
        <f>IF(PaymentSchedule[[#This Row],[PMT NO]]&lt;&gt;"",SUM(INDEX(PaymentSchedule[INTEREST],1,1):PaymentSchedule[[#This Row],[INTEREST]]),"")</f>
        <v>232652.75621373145</v>
      </c>
    </row>
    <row r="239" spans="1:11" x14ac:dyDescent="0.2">
      <c r="A239" s="5"/>
      <c r="B239" s="26">
        <f>IF(LoanIsGood,IF(ROW()-ROW(PaymentSchedule[[#Headers],[PMT NO]])&gt;ScheduledNumberOfPayments,"",ROW()-ROW(PaymentSchedule[[#Headers],[PMT NO]])),"")</f>
        <v>224</v>
      </c>
      <c r="C239" s="24">
        <f>IF(PaymentSchedule[[#This Row],[PMT NO]]&lt;&gt;"",EOMONTH(LoanStartDate,ROW(PaymentSchedule[[#This Row],[PMT NO]])-ROW(PaymentSchedule[[#Headers],[PMT NO]])-2)+DAY(LoanStartDate),"")</f>
        <v>52871</v>
      </c>
      <c r="D239" s="25">
        <f>IF(PaymentSchedule[[#This Row],[PMT NO]]&lt;&gt;"",IF(ROW()-ROW(PaymentSchedule[[#Headers],[BEGINNING BALANCE]])=1,LoanAmount,INDEX(PaymentSchedule[ENDING BALANCE],ROW()-ROW(PaymentSchedule[[#Headers],[BEGINNING BALANCE]])-1)),"")</f>
        <v>148403.33844107203</v>
      </c>
      <c r="E239" s="25">
        <f>IF(PaymentSchedule[[#This Row],[PMT NO]]&lt;&gt;"",ScheduledPayment,"")</f>
        <v>1498.8763128818807</v>
      </c>
      <c r="F23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39" s="25">
        <f>IF(PaymentSchedule[[#This Row],[PMT NO]]&lt;&gt;"",PaymentSchedule[[#This Row],[TOTAL PAYMENT]]-PaymentSchedule[[#This Row],[INTEREST]],"")</f>
        <v>756.85962067652054</v>
      </c>
      <c r="I239" s="25">
        <f>IF(PaymentSchedule[[#This Row],[PMT NO]]&lt;&gt;"",PaymentSchedule[[#This Row],[BEGINNING BALANCE]]*(InterestRate/PaymentsPerYear),"")</f>
        <v>742.01669220536019</v>
      </c>
      <c r="J23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147646.47882039551</v>
      </c>
      <c r="K239" s="25">
        <f>IF(PaymentSchedule[[#This Row],[PMT NO]]&lt;&gt;"",SUM(INDEX(PaymentSchedule[INTEREST],1,1):PaymentSchedule[[#This Row],[INTEREST]]),"")</f>
        <v>233394.77290593681</v>
      </c>
    </row>
    <row r="240" spans="1:11" x14ac:dyDescent="0.2">
      <c r="A240" s="5"/>
      <c r="B240" s="26">
        <f>IF(LoanIsGood,IF(ROW()-ROW(PaymentSchedule[[#Headers],[PMT NO]])&gt;ScheduledNumberOfPayments,"",ROW()-ROW(PaymentSchedule[[#Headers],[PMT NO]])),"")</f>
        <v>225</v>
      </c>
      <c r="C240" s="24">
        <f>IF(PaymentSchedule[[#This Row],[PMT NO]]&lt;&gt;"",EOMONTH(LoanStartDate,ROW(PaymentSchedule[[#This Row],[PMT NO]])-ROW(PaymentSchedule[[#Headers],[PMT NO]])-2)+DAY(LoanStartDate),"")</f>
        <v>52902</v>
      </c>
      <c r="D240" s="25">
        <f>IF(PaymentSchedule[[#This Row],[PMT NO]]&lt;&gt;"",IF(ROW()-ROW(PaymentSchedule[[#Headers],[BEGINNING BALANCE]])=1,LoanAmount,INDEX(PaymentSchedule[ENDING BALANCE],ROW()-ROW(PaymentSchedule[[#Headers],[BEGINNING BALANCE]])-1)),"")</f>
        <v>147646.47882039551</v>
      </c>
      <c r="E240" s="25">
        <f>IF(PaymentSchedule[[#This Row],[PMT NO]]&lt;&gt;"",ScheduledPayment,"")</f>
        <v>1498.8763128818807</v>
      </c>
      <c r="F24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40" s="25">
        <f>IF(PaymentSchedule[[#This Row],[PMT NO]]&lt;&gt;"",PaymentSchedule[[#This Row],[TOTAL PAYMENT]]-PaymentSchedule[[#This Row],[INTEREST]],"")</f>
        <v>760.64391877990317</v>
      </c>
      <c r="I240" s="25">
        <f>IF(PaymentSchedule[[#This Row],[PMT NO]]&lt;&gt;"",PaymentSchedule[[#This Row],[BEGINNING BALANCE]]*(InterestRate/PaymentsPerYear),"")</f>
        <v>738.23239410197755</v>
      </c>
      <c r="J24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146885.8349016156</v>
      </c>
      <c r="K240" s="25">
        <f>IF(PaymentSchedule[[#This Row],[PMT NO]]&lt;&gt;"",SUM(INDEX(PaymentSchedule[INTEREST],1,1):PaymentSchedule[[#This Row],[INTEREST]]),"")</f>
        <v>234133.00530003879</v>
      </c>
    </row>
    <row r="241" spans="1:11" x14ac:dyDescent="0.2">
      <c r="A241" s="5"/>
      <c r="B241" s="26">
        <f>IF(LoanIsGood,IF(ROW()-ROW(PaymentSchedule[[#Headers],[PMT NO]])&gt;ScheduledNumberOfPayments,"",ROW()-ROW(PaymentSchedule[[#Headers],[PMT NO]])),"")</f>
        <v>226</v>
      </c>
      <c r="C241" s="24">
        <f>IF(PaymentSchedule[[#This Row],[PMT NO]]&lt;&gt;"",EOMONTH(LoanStartDate,ROW(PaymentSchedule[[#This Row],[PMT NO]])-ROW(PaymentSchedule[[#Headers],[PMT NO]])-2)+DAY(LoanStartDate),"")</f>
        <v>52932</v>
      </c>
      <c r="D241" s="25">
        <f>IF(PaymentSchedule[[#This Row],[PMT NO]]&lt;&gt;"",IF(ROW()-ROW(PaymentSchedule[[#Headers],[BEGINNING BALANCE]])=1,LoanAmount,INDEX(PaymentSchedule[ENDING BALANCE],ROW()-ROW(PaymentSchedule[[#Headers],[BEGINNING BALANCE]])-1)),"")</f>
        <v>146885.8349016156</v>
      </c>
      <c r="E241" s="25">
        <f>IF(PaymentSchedule[[#This Row],[PMT NO]]&lt;&gt;"",ScheduledPayment,"")</f>
        <v>1498.8763128818807</v>
      </c>
      <c r="F24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41" s="25">
        <f>IF(PaymentSchedule[[#This Row],[PMT NO]]&lt;&gt;"",PaymentSchedule[[#This Row],[TOTAL PAYMENT]]-PaymentSchedule[[#This Row],[INTEREST]],"")</f>
        <v>764.44713837380266</v>
      </c>
      <c r="I241" s="25">
        <f>IF(PaymentSchedule[[#This Row],[PMT NO]]&lt;&gt;"",PaymentSchedule[[#This Row],[BEGINNING BALANCE]]*(InterestRate/PaymentsPerYear),"")</f>
        <v>734.42917450807806</v>
      </c>
      <c r="J24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146121.3877632418</v>
      </c>
      <c r="K241" s="25">
        <f>IF(PaymentSchedule[[#This Row],[PMT NO]]&lt;&gt;"",SUM(INDEX(PaymentSchedule[INTEREST],1,1):PaymentSchedule[[#This Row],[INTEREST]]),"")</f>
        <v>234867.43447454687</v>
      </c>
    </row>
    <row r="242" spans="1:11" x14ac:dyDescent="0.2">
      <c r="A242" s="5"/>
      <c r="B242" s="26">
        <f>IF(LoanIsGood,IF(ROW()-ROW(PaymentSchedule[[#Headers],[PMT NO]])&gt;ScheduledNumberOfPayments,"",ROW()-ROW(PaymentSchedule[[#Headers],[PMT NO]])),"")</f>
        <v>227</v>
      </c>
      <c r="C242" s="24">
        <f>IF(PaymentSchedule[[#This Row],[PMT NO]]&lt;&gt;"",EOMONTH(LoanStartDate,ROW(PaymentSchedule[[#This Row],[PMT NO]])-ROW(PaymentSchedule[[#Headers],[PMT NO]])-2)+DAY(LoanStartDate),"")</f>
        <v>52963</v>
      </c>
      <c r="D242" s="25">
        <f>IF(PaymentSchedule[[#This Row],[PMT NO]]&lt;&gt;"",IF(ROW()-ROW(PaymentSchedule[[#Headers],[BEGINNING BALANCE]])=1,LoanAmount,INDEX(PaymentSchedule[ENDING BALANCE],ROW()-ROW(PaymentSchedule[[#Headers],[BEGINNING BALANCE]])-1)),"")</f>
        <v>146121.3877632418</v>
      </c>
      <c r="E242" s="25">
        <f>IF(PaymentSchedule[[#This Row],[PMT NO]]&lt;&gt;"",ScheduledPayment,"")</f>
        <v>1498.8763128818807</v>
      </c>
      <c r="F24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42" s="25">
        <f>IF(PaymentSchedule[[#This Row],[PMT NO]]&lt;&gt;"",PaymentSchedule[[#This Row],[TOTAL PAYMENT]]-PaymentSchedule[[#This Row],[INTEREST]],"")</f>
        <v>768.26937406567174</v>
      </c>
      <c r="I242" s="25">
        <f>IF(PaymentSchedule[[#This Row],[PMT NO]]&lt;&gt;"",PaymentSchedule[[#This Row],[BEGINNING BALANCE]]*(InterestRate/PaymentsPerYear),"")</f>
        <v>730.60693881620898</v>
      </c>
      <c r="J24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145353.11838917612</v>
      </c>
      <c r="K242" s="25">
        <f>IF(PaymentSchedule[[#This Row],[PMT NO]]&lt;&gt;"",SUM(INDEX(PaymentSchedule[INTEREST],1,1):PaymentSchedule[[#This Row],[INTEREST]]),"")</f>
        <v>235598.04141336307</v>
      </c>
    </row>
    <row r="243" spans="1:11" x14ac:dyDescent="0.2">
      <c r="A243" s="5"/>
      <c r="B243" s="26">
        <f>IF(LoanIsGood,IF(ROW()-ROW(PaymentSchedule[[#Headers],[PMT NO]])&gt;ScheduledNumberOfPayments,"",ROW()-ROW(PaymentSchedule[[#Headers],[PMT NO]])),"")</f>
        <v>228</v>
      </c>
      <c r="C243" s="24">
        <f>IF(PaymentSchedule[[#This Row],[PMT NO]]&lt;&gt;"",EOMONTH(LoanStartDate,ROW(PaymentSchedule[[#This Row],[PMT NO]])-ROW(PaymentSchedule[[#Headers],[PMT NO]])-2)+DAY(LoanStartDate),"")</f>
        <v>52994</v>
      </c>
      <c r="D243" s="25">
        <f>IF(PaymentSchedule[[#This Row],[PMT NO]]&lt;&gt;"",IF(ROW()-ROW(PaymentSchedule[[#Headers],[BEGINNING BALANCE]])=1,LoanAmount,INDEX(PaymentSchedule[ENDING BALANCE],ROW()-ROW(PaymentSchedule[[#Headers],[BEGINNING BALANCE]])-1)),"")</f>
        <v>145353.11838917612</v>
      </c>
      <c r="E243" s="25">
        <f>IF(PaymentSchedule[[#This Row],[PMT NO]]&lt;&gt;"",ScheduledPayment,"")</f>
        <v>1498.8763128818807</v>
      </c>
      <c r="F24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43" s="25">
        <f>IF(PaymentSchedule[[#This Row],[PMT NO]]&lt;&gt;"",PaymentSchedule[[#This Row],[TOTAL PAYMENT]]-PaymentSchedule[[#This Row],[INTEREST]],"")</f>
        <v>772.11072093600012</v>
      </c>
      <c r="I243" s="25">
        <f>IF(PaymentSchedule[[#This Row],[PMT NO]]&lt;&gt;"",PaymentSchedule[[#This Row],[BEGINNING BALANCE]]*(InterestRate/PaymentsPerYear),"")</f>
        <v>726.7655919458806</v>
      </c>
      <c r="J24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144581.00766824011</v>
      </c>
      <c r="K243" s="25">
        <f>IF(PaymentSchedule[[#This Row],[PMT NO]]&lt;&gt;"",SUM(INDEX(PaymentSchedule[INTEREST],1,1):PaymentSchedule[[#This Row],[INTEREST]]),"")</f>
        <v>236324.80700530895</v>
      </c>
    </row>
    <row r="244" spans="1:11" x14ac:dyDescent="0.2">
      <c r="A244" s="5"/>
      <c r="B244" s="26">
        <f>IF(LoanIsGood,IF(ROW()-ROW(PaymentSchedule[[#Headers],[PMT NO]])&gt;ScheduledNumberOfPayments,"",ROW()-ROW(PaymentSchedule[[#Headers],[PMT NO]])),"")</f>
        <v>229</v>
      </c>
      <c r="C244" s="24">
        <f>IF(PaymentSchedule[[#This Row],[PMT NO]]&lt;&gt;"",EOMONTH(LoanStartDate,ROW(PaymentSchedule[[#This Row],[PMT NO]])-ROW(PaymentSchedule[[#Headers],[PMT NO]])-2)+DAY(LoanStartDate),"")</f>
        <v>53022</v>
      </c>
      <c r="D244" s="25">
        <f>IF(PaymentSchedule[[#This Row],[PMT NO]]&lt;&gt;"",IF(ROW()-ROW(PaymentSchedule[[#Headers],[BEGINNING BALANCE]])=1,LoanAmount,INDEX(PaymentSchedule[ENDING BALANCE],ROW()-ROW(PaymentSchedule[[#Headers],[BEGINNING BALANCE]])-1)),"")</f>
        <v>144581.00766824011</v>
      </c>
      <c r="E244" s="25">
        <f>IF(PaymentSchedule[[#This Row],[PMT NO]]&lt;&gt;"",ScheduledPayment,"")</f>
        <v>1498.8763128818807</v>
      </c>
      <c r="F24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44" s="25">
        <f>IF(PaymentSchedule[[#This Row],[PMT NO]]&lt;&gt;"",PaymentSchedule[[#This Row],[TOTAL PAYMENT]]-PaymentSchedule[[#This Row],[INTEREST]],"")</f>
        <v>775.97127454068016</v>
      </c>
      <c r="I244" s="25">
        <f>IF(PaymentSchedule[[#This Row],[PMT NO]]&lt;&gt;"",PaymentSchedule[[#This Row],[BEGINNING BALANCE]]*(InterestRate/PaymentsPerYear),"")</f>
        <v>722.90503834120057</v>
      </c>
      <c r="J24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143805.03639369944</v>
      </c>
      <c r="K244" s="25">
        <f>IF(PaymentSchedule[[#This Row],[PMT NO]]&lt;&gt;"",SUM(INDEX(PaymentSchedule[INTEREST],1,1):PaymentSchedule[[#This Row],[INTEREST]]),"")</f>
        <v>237047.71204365016</v>
      </c>
    </row>
    <row r="245" spans="1:11" x14ac:dyDescent="0.2">
      <c r="A245" s="5"/>
      <c r="B245" s="26">
        <f>IF(LoanIsGood,IF(ROW()-ROW(PaymentSchedule[[#Headers],[PMT NO]])&gt;ScheduledNumberOfPayments,"",ROW()-ROW(PaymentSchedule[[#Headers],[PMT NO]])),"")</f>
        <v>230</v>
      </c>
      <c r="C245" s="24">
        <f>IF(PaymentSchedule[[#This Row],[PMT NO]]&lt;&gt;"",EOMONTH(LoanStartDate,ROW(PaymentSchedule[[#This Row],[PMT NO]])-ROW(PaymentSchedule[[#Headers],[PMT NO]])-2)+DAY(LoanStartDate),"")</f>
        <v>53053</v>
      </c>
      <c r="D245" s="25">
        <f>IF(PaymentSchedule[[#This Row],[PMT NO]]&lt;&gt;"",IF(ROW()-ROW(PaymentSchedule[[#Headers],[BEGINNING BALANCE]])=1,LoanAmount,INDEX(PaymentSchedule[ENDING BALANCE],ROW()-ROW(PaymentSchedule[[#Headers],[BEGINNING BALANCE]])-1)),"")</f>
        <v>143805.03639369944</v>
      </c>
      <c r="E245" s="25">
        <f>IF(PaymentSchedule[[#This Row],[PMT NO]]&lt;&gt;"",ScheduledPayment,"")</f>
        <v>1498.8763128818807</v>
      </c>
      <c r="F24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45" s="25">
        <f>IF(PaymentSchedule[[#This Row],[PMT NO]]&lt;&gt;"",PaymentSchedule[[#This Row],[TOTAL PAYMENT]]-PaymentSchedule[[#This Row],[INTEREST]],"")</f>
        <v>779.85113091338349</v>
      </c>
      <c r="I245" s="25">
        <f>IF(PaymentSchedule[[#This Row],[PMT NO]]&lt;&gt;"",PaymentSchedule[[#This Row],[BEGINNING BALANCE]]*(InterestRate/PaymentsPerYear),"")</f>
        <v>719.02518196849724</v>
      </c>
      <c r="J24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143025.18526278605</v>
      </c>
      <c r="K245" s="25">
        <f>IF(PaymentSchedule[[#This Row],[PMT NO]]&lt;&gt;"",SUM(INDEX(PaymentSchedule[INTEREST],1,1):PaymentSchedule[[#This Row],[INTEREST]]),"")</f>
        <v>237766.73722561865</v>
      </c>
    </row>
    <row r="246" spans="1:11" x14ac:dyDescent="0.2">
      <c r="A246" s="5"/>
      <c r="B246" s="26">
        <f>IF(LoanIsGood,IF(ROW()-ROW(PaymentSchedule[[#Headers],[PMT NO]])&gt;ScheduledNumberOfPayments,"",ROW()-ROW(PaymentSchedule[[#Headers],[PMT NO]])),"")</f>
        <v>231</v>
      </c>
      <c r="C246" s="24">
        <f>IF(PaymentSchedule[[#This Row],[PMT NO]]&lt;&gt;"",EOMONTH(LoanStartDate,ROW(PaymentSchedule[[#This Row],[PMT NO]])-ROW(PaymentSchedule[[#Headers],[PMT NO]])-2)+DAY(LoanStartDate),"")</f>
        <v>53083</v>
      </c>
      <c r="D246" s="25">
        <f>IF(PaymentSchedule[[#This Row],[PMT NO]]&lt;&gt;"",IF(ROW()-ROW(PaymentSchedule[[#Headers],[BEGINNING BALANCE]])=1,LoanAmount,INDEX(PaymentSchedule[ENDING BALANCE],ROW()-ROW(PaymentSchedule[[#Headers],[BEGINNING BALANCE]])-1)),"")</f>
        <v>143025.18526278605</v>
      </c>
      <c r="E246" s="25">
        <f>IF(PaymentSchedule[[#This Row],[PMT NO]]&lt;&gt;"",ScheduledPayment,"")</f>
        <v>1498.8763128818807</v>
      </c>
      <c r="F24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46" s="25">
        <f>IF(PaymentSchedule[[#This Row],[PMT NO]]&lt;&gt;"",PaymentSchedule[[#This Row],[TOTAL PAYMENT]]-PaymentSchedule[[#This Row],[INTEREST]],"")</f>
        <v>783.7503865679505</v>
      </c>
      <c r="I246" s="25">
        <f>IF(PaymentSchedule[[#This Row],[PMT NO]]&lt;&gt;"",PaymentSchedule[[#This Row],[BEGINNING BALANCE]]*(InterestRate/PaymentsPerYear),"")</f>
        <v>715.12592631393022</v>
      </c>
      <c r="J24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142241.43487621809</v>
      </c>
      <c r="K246" s="25">
        <f>IF(PaymentSchedule[[#This Row],[PMT NO]]&lt;&gt;"",SUM(INDEX(PaymentSchedule[INTEREST],1,1):PaymentSchedule[[#This Row],[INTEREST]]),"")</f>
        <v>238481.86315193257</v>
      </c>
    </row>
    <row r="247" spans="1:11" x14ac:dyDescent="0.2">
      <c r="A247" s="5"/>
      <c r="B247" s="26">
        <f>IF(LoanIsGood,IF(ROW()-ROW(PaymentSchedule[[#Headers],[PMT NO]])&gt;ScheduledNumberOfPayments,"",ROW()-ROW(PaymentSchedule[[#Headers],[PMT NO]])),"")</f>
        <v>232</v>
      </c>
      <c r="C247" s="24">
        <f>IF(PaymentSchedule[[#This Row],[PMT NO]]&lt;&gt;"",EOMONTH(LoanStartDate,ROW(PaymentSchedule[[#This Row],[PMT NO]])-ROW(PaymentSchedule[[#Headers],[PMT NO]])-2)+DAY(LoanStartDate),"")</f>
        <v>53114</v>
      </c>
      <c r="D247" s="25">
        <f>IF(PaymentSchedule[[#This Row],[PMT NO]]&lt;&gt;"",IF(ROW()-ROW(PaymentSchedule[[#Headers],[BEGINNING BALANCE]])=1,LoanAmount,INDEX(PaymentSchedule[ENDING BALANCE],ROW()-ROW(PaymentSchedule[[#Headers],[BEGINNING BALANCE]])-1)),"")</f>
        <v>142241.43487621809</v>
      </c>
      <c r="E247" s="25">
        <f>IF(PaymentSchedule[[#This Row],[PMT NO]]&lt;&gt;"",ScheduledPayment,"")</f>
        <v>1498.8763128818807</v>
      </c>
      <c r="F24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47" s="25">
        <f>IF(PaymentSchedule[[#This Row],[PMT NO]]&lt;&gt;"",PaymentSchedule[[#This Row],[TOTAL PAYMENT]]-PaymentSchedule[[#This Row],[INTEREST]],"")</f>
        <v>787.66913850079027</v>
      </c>
      <c r="I247" s="25">
        <f>IF(PaymentSchedule[[#This Row],[PMT NO]]&lt;&gt;"",PaymentSchedule[[#This Row],[BEGINNING BALANCE]]*(InterestRate/PaymentsPerYear),"")</f>
        <v>711.20717438109045</v>
      </c>
      <c r="J24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141453.7657377173</v>
      </c>
      <c r="K247" s="25">
        <f>IF(PaymentSchedule[[#This Row],[PMT NO]]&lt;&gt;"",SUM(INDEX(PaymentSchedule[INTEREST],1,1):PaymentSchedule[[#This Row],[INTEREST]]),"")</f>
        <v>239193.07032631367</v>
      </c>
    </row>
    <row r="248" spans="1:11" x14ac:dyDescent="0.2">
      <c r="A248" s="5"/>
      <c r="B248" s="26">
        <f>IF(LoanIsGood,IF(ROW()-ROW(PaymentSchedule[[#Headers],[PMT NO]])&gt;ScheduledNumberOfPayments,"",ROW()-ROW(PaymentSchedule[[#Headers],[PMT NO]])),"")</f>
        <v>233</v>
      </c>
      <c r="C248" s="24">
        <f>IF(PaymentSchedule[[#This Row],[PMT NO]]&lt;&gt;"",EOMONTH(LoanStartDate,ROW(PaymentSchedule[[#This Row],[PMT NO]])-ROW(PaymentSchedule[[#Headers],[PMT NO]])-2)+DAY(LoanStartDate),"")</f>
        <v>53144</v>
      </c>
      <c r="D248" s="25">
        <f>IF(PaymentSchedule[[#This Row],[PMT NO]]&lt;&gt;"",IF(ROW()-ROW(PaymentSchedule[[#Headers],[BEGINNING BALANCE]])=1,LoanAmount,INDEX(PaymentSchedule[ENDING BALANCE],ROW()-ROW(PaymentSchedule[[#Headers],[BEGINNING BALANCE]])-1)),"")</f>
        <v>141453.7657377173</v>
      </c>
      <c r="E248" s="25">
        <f>IF(PaymentSchedule[[#This Row],[PMT NO]]&lt;&gt;"",ScheduledPayment,"")</f>
        <v>1498.8763128818807</v>
      </c>
      <c r="F24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48" s="25">
        <f>IF(PaymentSchedule[[#This Row],[PMT NO]]&lt;&gt;"",PaymentSchedule[[#This Row],[TOTAL PAYMENT]]-PaymentSchedule[[#This Row],[INTEREST]],"")</f>
        <v>791.60748419329423</v>
      </c>
      <c r="I248" s="25">
        <f>IF(PaymentSchedule[[#This Row],[PMT NO]]&lt;&gt;"",PaymentSchedule[[#This Row],[BEGINNING BALANCE]]*(InterestRate/PaymentsPerYear),"")</f>
        <v>707.2688286885865</v>
      </c>
      <c r="J24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140662.15825352402</v>
      </c>
      <c r="K248" s="25">
        <f>IF(PaymentSchedule[[#This Row],[PMT NO]]&lt;&gt;"",SUM(INDEX(PaymentSchedule[INTEREST],1,1):PaymentSchedule[[#This Row],[INTEREST]]),"")</f>
        <v>239900.33915500226</v>
      </c>
    </row>
    <row r="249" spans="1:11" x14ac:dyDescent="0.2">
      <c r="A249" s="5"/>
      <c r="B249" s="26">
        <f>IF(LoanIsGood,IF(ROW()-ROW(PaymentSchedule[[#Headers],[PMT NO]])&gt;ScheduledNumberOfPayments,"",ROW()-ROW(PaymentSchedule[[#Headers],[PMT NO]])),"")</f>
        <v>234</v>
      </c>
      <c r="C249" s="24">
        <f>IF(PaymentSchedule[[#This Row],[PMT NO]]&lt;&gt;"",EOMONTH(LoanStartDate,ROW(PaymentSchedule[[#This Row],[PMT NO]])-ROW(PaymentSchedule[[#Headers],[PMT NO]])-2)+DAY(LoanStartDate),"")</f>
        <v>53175</v>
      </c>
      <c r="D249" s="25">
        <f>IF(PaymentSchedule[[#This Row],[PMT NO]]&lt;&gt;"",IF(ROW()-ROW(PaymentSchedule[[#Headers],[BEGINNING BALANCE]])=1,LoanAmount,INDEX(PaymentSchedule[ENDING BALANCE],ROW()-ROW(PaymentSchedule[[#Headers],[BEGINNING BALANCE]])-1)),"")</f>
        <v>140662.15825352402</v>
      </c>
      <c r="E249" s="25">
        <f>IF(PaymentSchedule[[#This Row],[PMT NO]]&lt;&gt;"",ScheduledPayment,"")</f>
        <v>1498.8763128818807</v>
      </c>
      <c r="F24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49" s="25">
        <f>IF(PaymentSchedule[[#This Row],[PMT NO]]&lt;&gt;"",PaymentSchedule[[#This Row],[TOTAL PAYMENT]]-PaymentSchedule[[#This Row],[INTEREST]],"")</f>
        <v>795.56552161426066</v>
      </c>
      <c r="I249" s="25">
        <f>IF(PaymentSchedule[[#This Row],[PMT NO]]&lt;&gt;"",PaymentSchedule[[#This Row],[BEGINNING BALANCE]]*(InterestRate/PaymentsPerYear),"")</f>
        <v>703.31079126762006</v>
      </c>
      <c r="J24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139866.59273190977</v>
      </c>
      <c r="K249" s="25">
        <f>IF(PaymentSchedule[[#This Row],[PMT NO]]&lt;&gt;"",SUM(INDEX(PaymentSchedule[INTEREST],1,1):PaymentSchedule[[#This Row],[INTEREST]]),"")</f>
        <v>240603.64994626987</v>
      </c>
    </row>
    <row r="250" spans="1:11" x14ac:dyDescent="0.2">
      <c r="A250" s="5"/>
      <c r="B250" s="26">
        <f>IF(LoanIsGood,IF(ROW()-ROW(PaymentSchedule[[#Headers],[PMT NO]])&gt;ScheduledNumberOfPayments,"",ROW()-ROW(PaymentSchedule[[#Headers],[PMT NO]])),"")</f>
        <v>235</v>
      </c>
      <c r="C250" s="24">
        <f>IF(PaymentSchedule[[#This Row],[PMT NO]]&lt;&gt;"",EOMONTH(LoanStartDate,ROW(PaymentSchedule[[#This Row],[PMT NO]])-ROW(PaymentSchedule[[#Headers],[PMT NO]])-2)+DAY(LoanStartDate),"")</f>
        <v>53206</v>
      </c>
      <c r="D250" s="25">
        <f>IF(PaymentSchedule[[#This Row],[PMT NO]]&lt;&gt;"",IF(ROW()-ROW(PaymentSchedule[[#Headers],[BEGINNING BALANCE]])=1,LoanAmount,INDEX(PaymentSchedule[ENDING BALANCE],ROW()-ROW(PaymentSchedule[[#Headers],[BEGINNING BALANCE]])-1)),"")</f>
        <v>139866.59273190977</v>
      </c>
      <c r="E250" s="25">
        <f>IF(PaymentSchedule[[#This Row],[PMT NO]]&lt;&gt;"",ScheduledPayment,"")</f>
        <v>1498.8763128818807</v>
      </c>
      <c r="F25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50" s="25">
        <f>IF(PaymentSchedule[[#This Row],[PMT NO]]&lt;&gt;"",PaymentSchedule[[#This Row],[TOTAL PAYMENT]]-PaymentSchedule[[#This Row],[INTEREST]],"")</f>
        <v>799.54334922233181</v>
      </c>
      <c r="I250" s="25">
        <f>IF(PaymentSchedule[[#This Row],[PMT NO]]&lt;&gt;"",PaymentSchedule[[#This Row],[BEGINNING BALANCE]]*(InterestRate/PaymentsPerYear),"")</f>
        <v>699.33296365954891</v>
      </c>
      <c r="J25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139067.04938268743</v>
      </c>
      <c r="K250" s="25">
        <f>IF(PaymentSchedule[[#This Row],[PMT NO]]&lt;&gt;"",SUM(INDEX(PaymentSchedule[INTEREST],1,1):PaymentSchedule[[#This Row],[INTEREST]]),"")</f>
        <v>241302.98290992941</v>
      </c>
    </row>
    <row r="251" spans="1:11" x14ac:dyDescent="0.2">
      <c r="A251" s="5"/>
      <c r="B251" s="26">
        <f>IF(LoanIsGood,IF(ROW()-ROW(PaymentSchedule[[#Headers],[PMT NO]])&gt;ScheduledNumberOfPayments,"",ROW()-ROW(PaymentSchedule[[#Headers],[PMT NO]])),"")</f>
        <v>236</v>
      </c>
      <c r="C251" s="24">
        <f>IF(PaymentSchedule[[#This Row],[PMT NO]]&lt;&gt;"",EOMONTH(LoanStartDate,ROW(PaymentSchedule[[#This Row],[PMT NO]])-ROW(PaymentSchedule[[#Headers],[PMT NO]])-2)+DAY(LoanStartDate),"")</f>
        <v>53236</v>
      </c>
      <c r="D251" s="25">
        <f>IF(PaymentSchedule[[#This Row],[PMT NO]]&lt;&gt;"",IF(ROW()-ROW(PaymentSchedule[[#Headers],[BEGINNING BALANCE]])=1,LoanAmount,INDEX(PaymentSchedule[ENDING BALANCE],ROW()-ROW(PaymentSchedule[[#Headers],[BEGINNING BALANCE]])-1)),"")</f>
        <v>139067.04938268743</v>
      </c>
      <c r="E251" s="25">
        <f>IF(PaymentSchedule[[#This Row],[PMT NO]]&lt;&gt;"",ScheduledPayment,"")</f>
        <v>1498.8763128818807</v>
      </c>
      <c r="F25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51" s="25">
        <f>IF(PaymentSchedule[[#This Row],[PMT NO]]&lt;&gt;"",PaymentSchedule[[#This Row],[TOTAL PAYMENT]]-PaymentSchedule[[#This Row],[INTEREST]],"")</f>
        <v>803.5410659684436</v>
      </c>
      <c r="I251" s="25">
        <f>IF(PaymentSchedule[[#This Row],[PMT NO]]&lt;&gt;"",PaymentSchedule[[#This Row],[BEGINNING BALANCE]]*(InterestRate/PaymentsPerYear),"")</f>
        <v>695.33524691343712</v>
      </c>
      <c r="J25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138263.50831671897</v>
      </c>
      <c r="K251" s="25">
        <f>IF(PaymentSchedule[[#This Row],[PMT NO]]&lt;&gt;"",SUM(INDEX(PaymentSchedule[INTEREST],1,1):PaymentSchedule[[#This Row],[INTEREST]]),"")</f>
        <v>241998.31815684284</v>
      </c>
    </row>
    <row r="252" spans="1:11" x14ac:dyDescent="0.2">
      <c r="A252" s="5"/>
      <c r="B252" s="26">
        <f>IF(LoanIsGood,IF(ROW()-ROW(PaymentSchedule[[#Headers],[PMT NO]])&gt;ScheduledNumberOfPayments,"",ROW()-ROW(PaymentSchedule[[#Headers],[PMT NO]])),"")</f>
        <v>237</v>
      </c>
      <c r="C252" s="24">
        <f>IF(PaymentSchedule[[#This Row],[PMT NO]]&lt;&gt;"",EOMONTH(LoanStartDate,ROW(PaymentSchedule[[#This Row],[PMT NO]])-ROW(PaymentSchedule[[#Headers],[PMT NO]])-2)+DAY(LoanStartDate),"")</f>
        <v>53267</v>
      </c>
      <c r="D252" s="25">
        <f>IF(PaymentSchedule[[#This Row],[PMT NO]]&lt;&gt;"",IF(ROW()-ROW(PaymentSchedule[[#Headers],[BEGINNING BALANCE]])=1,LoanAmount,INDEX(PaymentSchedule[ENDING BALANCE],ROW()-ROW(PaymentSchedule[[#Headers],[BEGINNING BALANCE]])-1)),"")</f>
        <v>138263.50831671897</v>
      </c>
      <c r="E252" s="25">
        <f>IF(PaymentSchedule[[#This Row],[PMT NO]]&lt;&gt;"",ScheduledPayment,"")</f>
        <v>1498.8763128818807</v>
      </c>
      <c r="F25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52" s="25">
        <f>IF(PaymentSchedule[[#This Row],[PMT NO]]&lt;&gt;"",PaymentSchedule[[#This Row],[TOTAL PAYMENT]]-PaymentSchedule[[#This Row],[INTEREST]],"")</f>
        <v>807.55877129828582</v>
      </c>
      <c r="I252" s="25">
        <f>IF(PaymentSchedule[[#This Row],[PMT NO]]&lt;&gt;"",PaymentSchedule[[#This Row],[BEGINNING BALANCE]]*(InterestRate/PaymentsPerYear),"")</f>
        <v>691.3175415835949</v>
      </c>
      <c r="J25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137455.94954542068</v>
      </c>
      <c r="K252" s="25">
        <f>IF(PaymentSchedule[[#This Row],[PMT NO]]&lt;&gt;"",SUM(INDEX(PaymentSchedule[INTEREST],1,1):PaymentSchedule[[#This Row],[INTEREST]]),"")</f>
        <v>242689.63569842643</v>
      </c>
    </row>
    <row r="253" spans="1:11" x14ac:dyDescent="0.2">
      <c r="A253" s="5"/>
      <c r="B253" s="26">
        <f>IF(LoanIsGood,IF(ROW()-ROW(PaymentSchedule[[#Headers],[PMT NO]])&gt;ScheduledNumberOfPayments,"",ROW()-ROW(PaymentSchedule[[#Headers],[PMT NO]])),"")</f>
        <v>238</v>
      </c>
      <c r="C253" s="24">
        <f>IF(PaymentSchedule[[#This Row],[PMT NO]]&lt;&gt;"",EOMONTH(LoanStartDate,ROW(PaymentSchedule[[#This Row],[PMT NO]])-ROW(PaymentSchedule[[#Headers],[PMT NO]])-2)+DAY(LoanStartDate),"")</f>
        <v>53297</v>
      </c>
      <c r="D253" s="25">
        <f>IF(PaymentSchedule[[#This Row],[PMT NO]]&lt;&gt;"",IF(ROW()-ROW(PaymentSchedule[[#Headers],[BEGINNING BALANCE]])=1,LoanAmount,INDEX(PaymentSchedule[ENDING BALANCE],ROW()-ROW(PaymentSchedule[[#Headers],[BEGINNING BALANCE]])-1)),"")</f>
        <v>137455.94954542068</v>
      </c>
      <c r="E253" s="25">
        <f>IF(PaymentSchedule[[#This Row],[PMT NO]]&lt;&gt;"",ScheduledPayment,"")</f>
        <v>1498.8763128818807</v>
      </c>
      <c r="F25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53" s="25">
        <f>IF(PaymentSchedule[[#This Row],[PMT NO]]&lt;&gt;"",PaymentSchedule[[#This Row],[TOTAL PAYMENT]]-PaymentSchedule[[#This Row],[INTEREST]],"")</f>
        <v>811.59656515477729</v>
      </c>
      <c r="I253" s="25">
        <f>IF(PaymentSchedule[[#This Row],[PMT NO]]&lt;&gt;"",PaymentSchedule[[#This Row],[BEGINNING BALANCE]]*(InterestRate/PaymentsPerYear),"")</f>
        <v>687.27974772710343</v>
      </c>
      <c r="J25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136644.35298026589</v>
      </c>
      <c r="K253" s="25">
        <f>IF(PaymentSchedule[[#This Row],[PMT NO]]&lt;&gt;"",SUM(INDEX(PaymentSchedule[INTEREST],1,1):PaymentSchedule[[#This Row],[INTEREST]]),"")</f>
        <v>243376.91544615352</v>
      </c>
    </row>
    <row r="254" spans="1:11" x14ac:dyDescent="0.2">
      <c r="A254" s="5"/>
      <c r="B254" s="26">
        <f>IF(LoanIsGood,IF(ROW()-ROW(PaymentSchedule[[#Headers],[PMT NO]])&gt;ScheduledNumberOfPayments,"",ROW()-ROW(PaymentSchedule[[#Headers],[PMT NO]])),"")</f>
        <v>239</v>
      </c>
      <c r="C254" s="24">
        <f>IF(PaymentSchedule[[#This Row],[PMT NO]]&lt;&gt;"",EOMONTH(LoanStartDate,ROW(PaymentSchedule[[#This Row],[PMT NO]])-ROW(PaymentSchedule[[#Headers],[PMT NO]])-2)+DAY(LoanStartDate),"")</f>
        <v>53328</v>
      </c>
      <c r="D254" s="25">
        <f>IF(PaymentSchedule[[#This Row],[PMT NO]]&lt;&gt;"",IF(ROW()-ROW(PaymentSchedule[[#Headers],[BEGINNING BALANCE]])=1,LoanAmount,INDEX(PaymentSchedule[ENDING BALANCE],ROW()-ROW(PaymentSchedule[[#Headers],[BEGINNING BALANCE]])-1)),"")</f>
        <v>136644.35298026589</v>
      </c>
      <c r="E254" s="25">
        <f>IF(PaymentSchedule[[#This Row],[PMT NO]]&lt;&gt;"",ScheduledPayment,"")</f>
        <v>1498.8763128818807</v>
      </c>
      <c r="F25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54" s="25">
        <f>IF(PaymentSchedule[[#This Row],[PMT NO]]&lt;&gt;"",PaymentSchedule[[#This Row],[TOTAL PAYMENT]]-PaymentSchedule[[#This Row],[INTEREST]],"")</f>
        <v>815.65454798055123</v>
      </c>
      <c r="I254" s="25">
        <f>IF(PaymentSchedule[[#This Row],[PMT NO]]&lt;&gt;"",PaymentSchedule[[#This Row],[BEGINNING BALANCE]]*(InterestRate/PaymentsPerYear),"")</f>
        <v>683.22176490132949</v>
      </c>
      <c r="J25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135828.69843228534</v>
      </c>
      <c r="K254" s="25">
        <f>IF(PaymentSchedule[[#This Row],[PMT NO]]&lt;&gt;"",SUM(INDEX(PaymentSchedule[INTEREST],1,1):PaymentSchedule[[#This Row],[INTEREST]]),"")</f>
        <v>244060.13721105485</v>
      </c>
    </row>
    <row r="255" spans="1:11" x14ac:dyDescent="0.2">
      <c r="A255" s="5"/>
      <c r="B255" s="26">
        <f>IF(LoanIsGood,IF(ROW()-ROW(PaymentSchedule[[#Headers],[PMT NO]])&gt;ScheduledNumberOfPayments,"",ROW()-ROW(PaymentSchedule[[#Headers],[PMT NO]])),"")</f>
        <v>240</v>
      </c>
      <c r="C255" s="24">
        <f>IF(PaymentSchedule[[#This Row],[PMT NO]]&lt;&gt;"",EOMONTH(LoanStartDate,ROW(PaymentSchedule[[#This Row],[PMT NO]])-ROW(PaymentSchedule[[#Headers],[PMT NO]])-2)+DAY(LoanStartDate),"")</f>
        <v>53359</v>
      </c>
      <c r="D255" s="25">
        <f>IF(PaymentSchedule[[#This Row],[PMT NO]]&lt;&gt;"",IF(ROW()-ROW(PaymentSchedule[[#Headers],[BEGINNING BALANCE]])=1,LoanAmount,INDEX(PaymentSchedule[ENDING BALANCE],ROW()-ROW(PaymentSchedule[[#Headers],[BEGINNING BALANCE]])-1)),"")</f>
        <v>135828.69843228534</v>
      </c>
      <c r="E255" s="25">
        <f>IF(PaymentSchedule[[#This Row],[PMT NO]]&lt;&gt;"",ScheduledPayment,"")</f>
        <v>1498.8763128818807</v>
      </c>
      <c r="F25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55" s="25">
        <f>IF(PaymentSchedule[[#This Row],[PMT NO]]&lt;&gt;"",PaymentSchedule[[#This Row],[TOTAL PAYMENT]]-PaymentSchedule[[#This Row],[INTEREST]],"")</f>
        <v>819.73282072045401</v>
      </c>
      <c r="I255" s="25">
        <f>IF(PaymentSchedule[[#This Row],[PMT NO]]&lt;&gt;"",PaymentSchedule[[#This Row],[BEGINNING BALANCE]]*(InterestRate/PaymentsPerYear),"")</f>
        <v>679.14349216142671</v>
      </c>
      <c r="J25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135008.9656115649</v>
      </c>
      <c r="K255" s="25">
        <f>IF(PaymentSchedule[[#This Row],[PMT NO]]&lt;&gt;"",SUM(INDEX(PaymentSchedule[INTEREST],1,1):PaymentSchedule[[#This Row],[INTEREST]]),"")</f>
        <v>244739.28070321627</v>
      </c>
    </row>
    <row r="256" spans="1:11" x14ac:dyDescent="0.2">
      <c r="A256" s="5"/>
      <c r="B256" s="26">
        <f>IF(LoanIsGood,IF(ROW()-ROW(PaymentSchedule[[#Headers],[PMT NO]])&gt;ScheduledNumberOfPayments,"",ROW()-ROW(PaymentSchedule[[#Headers],[PMT NO]])),"")</f>
        <v>241</v>
      </c>
      <c r="C256" s="24">
        <f>IF(PaymentSchedule[[#This Row],[PMT NO]]&lt;&gt;"",EOMONTH(LoanStartDate,ROW(PaymentSchedule[[#This Row],[PMT NO]])-ROW(PaymentSchedule[[#Headers],[PMT NO]])-2)+DAY(LoanStartDate),"")</f>
        <v>53387</v>
      </c>
      <c r="D256" s="25">
        <f>IF(PaymentSchedule[[#This Row],[PMT NO]]&lt;&gt;"",IF(ROW()-ROW(PaymentSchedule[[#Headers],[BEGINNING BALANCE]])=1,LoanAmount,INDEX(PaymentSchedule[ENDING BALANCE],ROW()-ROW(PaymentSchedule[[#Headers],[BEGINNING BALANCE]])-1)),"")</f>
        <v>135008.9656115649</v>
      </c>
      <c r="E256" s="25">
        <f>IF(PaymentSchedule[[#This Row],[PMT NO]]&lt;&gt;"",ScheduledPayment,"")</f>
        <v>1498.8763128818807</v>
      </c>
      <c r="F25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56" s="25">
        <f>IF(PaymentSchedule[[#This Row],[PMT NO]]&lt;&gt;"",PaymentSchedule[[#This Row],[TOTAL PAYMENT]]-PaymentSchedule[[#This Row],[INTEREST]],"")</f>
        <v>823.83148482405625</v>
      </c>
      <c r="I256" s="25">
        <f>IF(PaymentSchedule[[#This Row],[PMT NO]]&lt;&gt;"",PaymentSchedule[[#This Row],[BEGINNING BALANCE]]*(InterestRate/PaymentsPerYear),"")</f>
        <v>675.04482805782447</v>
      </c>
      <c r="J25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134185.13412674083</v>
      </c>
      <c r="K256" s="25">
        <f>IF(PaymentSchedule[[#This Row],[PMT NO]]&lt;&gt;"",SUM(INDEX(PaymentSchedule[INTEREST],1,1):PaymentSchedule[[#This Row],[INTEREST]]),"")</f>
        <v>245414.32553127408</v>
      </c>
    </row>
    <row r="257" spans="1:11" x14ac:dyDescent="0.2">
      <c r="A257" s="5"/>
      <c r="B257" s="26">
        <f>IF(LoanIsGood,IF(ROW()-ROW(PaymentSchedule[[#Headers],[PMT NO]])&gt;ScheduledNumberOfPayments,"",ROW()-ROW(PaymentSchedule[[#Headers],[PMT NO]])),"")</f>
        <v>242</v>
      </c>
      <c r="C257" s="24">
        <f>IF(PaymentSchedule[[#This Row],[PMT NO]]&lt;&gt;"",EOMONTH(LoanStartDate,ROW(PaymentSchedule[[#This Row],[PMT NO]])-ROW(PaymentSchedule[[#Headers],[PMT NO]])-2)+DAY(LoanStartDate),"")</f>
        <v>53418</v>
      </c>
      <c r="D257" s="25">
        <f>IF(PaymentSchedule[[#This Row],[PMT NO]]&lt;&gt;"",IF(ROW()-ROW(PaymentSchedule[[#Headers],[BEGINNING BALANCE]])=1,LoanAmount,INDEX(PaymentSchedule[ENDING BALANCE],ROW()-ROW(PaymentSchedule[[#Headers],[BEGINNING BALANCE]])-1)),"")</f>
        <v>134185.13412674083</v>
      </c>
      <c r="E257" s="25">
        <f>IF(PaymentSchedule[[#This Row],[PMT NO]]&lt;&gt;"",ScheduledPayment,"")</f>
        <v>1498.8763128818807</v>
      </c>
      <c r="F25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57" s="25">
        <f>IF(PaymentSchedule[[#This Row],[PMT NO]]&lt;&gt;"",PaymentSchedule[[#This Row],[TOTAL PAYMENT]]-PaymentSchedule[[#This Row],[INTEREST]],"")</f>
        <v>827.95064224817656</v>
      </c>
      <c r="I257" s="25">
        <f>IF(PaymentSchedule[[#This Row],[PMT NO]]&lt;&gt;"",PaymentSchedule[[#This Row],[BEGINNING BALANCE]]*(InterestRate/PaymentsPerYear),"")</f>
        <v>670.92567063370416</v>
      </c>
      <c r="J25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133357.18348449265</v>
      </c>
      <c r="K257" s="25">
        <f>IF(PaymentSchedule[[#This Row],[PMT NO]]&lt;&gt;"",SUM(INDEX(PaymentSchedule[INTEREST],1,1):PaymentSchedule[[#This Row],[INTEREST]]),"")</f>
        <v>246085.25120190778</v>
      </c>
    </row>
    <row r="258" spans="1:11" x14ac:dyDescent="0.2">
      <c r="A258" s="5"/>
      <c r="B258" s="26">
        <f>IF(LoanIsGood,IF(ROW()-ROW(PaymentSchedule[[#Headers],[PMT NO]])&gt;ScheduledNumberOfPayments,"",ROW()-ROW(PaymentSchedule[[#Headers],[PMT NO]])),"")</f>
        <v>243</v>
      </c>
      <c r="C258" s="24">
        <f>IF(PaymentSchedule[[#This Row],[PMT NO]]&lt;&gt;"",EOMONTH(LoanStartDate,ROW(PaymentSchedule[[#This Row],[PMT NO]])-ROW(PaymentSchedule[[#Headers],[PMT NO]])-2)+DAY(LoanStartDate),"")</f>
        <v>53448</v>
      </c>
      <c r="D258" s="25">
        <f>IF(PaymentSchedule[[#This Row],[PMT NO]]&lt;&gt;"",IF(ROW()-ROW(PaymentSchedule[[#Headers],[BEGINNING BALANCE]])=1,LoanAmount,INDEX(PaymentSchedule[ENDING BALANCE],ROW()-ROW(PaymentSchedule[[#Headers],[BEGINNING BALANCE]])-1)),"")</f>
        <v>133357.18348449265</v>
      </c>
      <c r="E258" s="25">
        <f>IF(PaymentSchedule[[#This Row],[PMT NO]]&lt;&gt;"",ScheduledPayment,"")</f>
        <v>1498.8763128818807</v>
      </c>
      <c r="F25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58" s="25">
        <f>IF(PaymentSchedule[[#This Row],[PMT NO]]&lt;&gt;"",PaymentSchedule[[#This Row],[TOTAL PAYMENT]]-PaymentSchedule[[#This Row],[INTEREST]],"")</f>
        <v>832.09039545941744</v>
      </c>
      <c r="I258" s="25">
        <f>IF(PaymentSchedule[[#This Row],[PMT NO]]&lt;&gt;"",PaymentSchedule[[#This Row],[BEGINNING BALANCE]]*(InterestRate/PaymentsPerYear),"")</f>
        <v>666.78591742246329</v>
      </c>
      <c r="J25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132525.09308903324</v>
      </c>
      <c r="K258" s="25">
        <f>IF(PaymentSchedule[[#This Row],[PMT NO]]&lt;&gt;"",SUM(INDEX(PaymentSchedule[INTEREST],1,1):PaymentSchedule[[#This Row],[INTEREST]]),"")</f>
        <v>246752.03711933026</v>
      </c>
    </row>
    <row r="259" spans="1:11" x14ac:dyDescent="0.2">
      <c r="A259" s="5"/>
      <c r="B259" s="26">
        <f>IF(LoanIsGood,IF(ROW()-ROW(PaymentSchedule[[#Headers],[PMT NO]])&gt;ScheduledNumberOfPayments,"",ROW()-ROW(PaymentSchedule[[#Headers],[PMT NO]])),"")</f>
        <v>244</v>
      </c>
      <c r="C259" s="24">
        <f>IF(PaymentSchedule[[#This Row],[PMT NO]]&lt;&gt;"",EOMONTH(LoanStartDate,ROW(PaymentSchedule[[#This Row],[PMT NO]])-ROW(PaymentSchedule[[#Headers],[PMT NO]])-2)+DAY(LoanStartDate),"")</f>
        <v>53479</v>
      </c>
      <c r="D259" s="25">
        <f>IF(PaymentSchedule[[#This Row],[PMT NO]]&lt;&gt;"",IF(ROW()-ROW(PaymentSchedule[[#Headers],[BEGINNING BALANCE]])=1,LoanAmount,INDEX(PaymentSchedule[ENDING BALANCE],ROW()-ROW(PaymentSchedule[[#Headers],[BEGINNING BALANCE]])-1)),"")</f>
        <v>132525.09308903324</v>
      </c>
      <c r="E259" s="25">
        <f>IF(PaymentSchedule[[#This Row],[PMT NO]]&lt;&gt;"",ScheduledPayment,"")</f>
        <v>1498.8763128818807</v>
      </c>
      <c r="F25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59" s="25">
        <f>IF(PaymentSchedule[[#This Row],[PMT NO]]&lt;&gt;"",PaymentSchedule[[#This Row],[TOTAL PAYMENT]]-PaymentSchedule[[#This Row],[INTEREST]],"")</f>
        <v>836.25084743671448</v>
      </c>
      <c r="I259" s="25">
        <f>IF(PaymentSchedule[[#This Row],[PMT NO]]&lt;&gt;"",PaymentSchedule[[#This Row],[BEGINNING BALANCE]]*(InterestRate/PaymentsPerYear),"")</f>
        <v>662.62546544516624</v>
      </c>
      <c r="J25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131688.84224159652</v>
      </c>
      <c r="K259" s="25">
        <f>IF(PaymentSchedule[[#This Row],[PMT NO]]&lt;&gt;"",SUM(INDEX(PaymentSchedule[INTEREST],1,1):PaymentSchedule[[#This Row],[INTEREST]]),"")</f>
        <v>247414.66258477542</v>
      </c>
    </row>
    <row r="260" spans="1:11" x14ac:dyDescent="0.2">
      <c r="A260" s="5"/>
      <c r="B260" s="26">
        <f>IF(LoanIsGood,IF(ROW()-ROW(PaymentSchedule[[#Headers],[PMT NO]])&gt;ScheduledNumberOfPayments,"",ROW()-ROW(PaymentSchedule[[#Headers],[PMT NO]])),"")</f>
        <v>245</v>
      </c>
      <c r="C260" s="24">
        <f>IF(PaymentSchedule[[#This Row],[PMT NO]]&lt;&gt;"",EOMONTH(LoanStartDate,ROW(PaymentSchedule[[#This Row],[PMT NO]])-ROW(PaymentSchedule[[#Headers],[PMT NO]])-2)+DAY(LoanStartDate),"")</f>
        <v>53509</v>
      </c>
      <c r="D260" s="25">
        <f>IF(PaymentSchedule[[#This Row],[PMT NO]]&lt;&gt;"",IF(ROW()-ROW(PaymentSchedule[[#Headers],[BEGINNING BALANCE]])=1,LoanAmount,INDEX(PaymentSchedule[ENDING BALANCE],ROW()-ROW(PaymentSchedule[[#Headers],[BEGINNING BALANCE]])-1)),"")</f>
        <v>131688.84224159652</v>
      </c>
      <c r="E260" s="25">
        <f>IF(PaymentSchedule[[#This Row],[PMT NO]]&lt;&gt;"",ScheduledPayment,"")</f>
        <v>1498.8763128818807</v>
      </c>
      <c r="F26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60" s="25">
        <f>IF(PaymentSchedule[[#This Row],[PMT NO]]&lt;&gt;"",PaymentSchedule[[#This Row],[TOTAL PAYMENT]]-PaymentSchedule[[#This Row],[INTEREST]],"")</f>
        <v>840.43210167389816</v>
      </c>
      <c r="I260" s="25">
        <f>IF(PaymentSchedule[[#This Row],[PMT NO]]&lt;&gt;"",PaymentSchedule[[#This Row],[BEGINNING BALANCE]]*(InterestRate/PaymentsPerYear),"")</f>
        <v>658.44421120798256</v>
      </c>
      <c r="J26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130848.41013992262</v>
      </c>
      <c r="K260" s="25">
        <f>IF(PaymentSchedule[[#This Row],[PMT NO]]&lt;&gt;"",SUM(INDEX(PaymentSchedule[INTEREST],1,1):PaymentSchedule[[#This Row],[INTEREST]]),"")</f>
        <v>248073.10679598339</v>
      </c>
    </row>
    <row r="261" spans="1:11" x14ac:dyDescent="0.2">
      <c r="A261" s="5"/>
      <c r="B261" s="26">
        <f>IF(LoanIsGood,IF(ROW()-ROW(PaymentSchedule[[#Headers],[PMT NO]])&gt;ScheduledNumberOfPayments,"",ROW()-ROW(PaymentSchedule[[#Headers],[PMT NO]])),"")</f>
        <v>246</v>
      </c>
      <c r="C261" s="24">
        <f>IF(PaymentSchedule[[#This Row],[PMT NO]]&lt;&gt;"",EOMONTH(LoanStartDate,ROW(PaymentSchedule[[#This Row],[PMT NO]])-ROW(PaymentSchedule[[#Headers],[PMT NO]])-2)+DAY(LoanStartDate),"")</f>
        <v>53540</v>
      </c>
      <c r="D261" s="25">
        <f>IF(PaymentSchedule[[#This Row],[PMT NO]]&lt;&gt;"",IF(ROW()-ROW(PaymentSchedule[[#Headers],[BEGINNING BALANCE]])=1,LoanAmount,INDEX(PaymentSchedule[ENDING BALANCE],ROW()-ROW(PaymentSchedule[[#Headers],[BEGINNING BALANCE]])-1)),"")</f>
        <v>130848.41013992262</v>
      </c>
      <c r="E261" s="25">
        <f>IF(PaymentSchedule[[#This Row],[PMT NO]]&lt;&gt;"",ScheduledPayment,"")</f>
        <v>1498.8763128818807</v>
      </c>
      <c r="F26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61" s="25">
        <f>IF(PaymentSchedule[[#This Row],[PMT NO]]&lt;&gt;"",PaymentSchedule[[#This Row],[TOTAL PAYMENT]]-PaymentSchedule[[#This Row],[INTEREST]],"")</f>
        <v>844.63426218226766</v>
      </c>
      <c r="I261" s="25">
        <f>IF(PaymentSchedule[[#This Row],[PMT NO]]&lt;&gt;"",PaymentSchedule[[#This Row],[BEGINNING BALANCE]]*(InterestRate/PaymentsPerYear),"")</f>
        <v>654.24205069961306</v>
      </c>
      <c r="J26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130003.77587774035</v>
      </c>
      <c r="K261" s="25">
        <f>IF(PaymentSchedule[[#This Row],[PMT NO]]&lt;&gt;"",SUM(INDEX(PaymentSchedule[INTEREST],1,1):PaymentSchedule[[#This Row],[INTEREST]]),"")</f>
        <v>248727.34884668299</v>
      </c>
    </row>
    <row r="262" spans="1:11" x14ac:dyDescent="0.2">
      <c r="A262" s="5"/>
      <c r="B262" s="26">
        <f>IF(LoanIsGood,IF(ROW()-ROW(PaymentSchedule[[#Headers],[PMT NO]])&gt;ScheduledNumberOfPayments,"",ROW()-ROW(PaymentSchedule[[#Headers],[PMT NO]])),"")</f>
        <v>247</v>
      </c>
      <c r="C262" s="24">
        <f>IF(PaymentSchedule[[#This Row],[PMT NO]]&lt;&gt;"",EOMONTH(LoanStartDate,ROW(PaymentSchedule[[#This Row],[PMT NO]])-ROW(PaymentSchedule[[#Headers],[PMT NO]])-2)+DAY(LoanStartDate),"")</f>
        <v>53571</v>
      </c>
      <c r="D262" s="25">
        <f>IF(PaymentSchedule[[#This Row],[PMT NO]]&lt;&gt;"",IF(ROW()-ROW(PaymentSchedule[[#Headers],[BEGINNING BALANCE]])=1,LoanAmount,INDEX(PaymentSchedule[ENDING BALANCE],ROW()-ROW(PaymentSchedule[[#Headers],[BEGINNING BALANCE]])-1)),"")</f>
        <v>130003.77587774035</v>
      </c>
      <c r="E262" s="25">
        <f>IF(PaymentSchedule[[#This Row],[PMT NO]]&lt;&gt;"",ScheduledPayment,"")</f>
        <v>1498.8763128818807</v>
      </c>
      <c r="F26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62" s="25">
        <f>IF(PaymentSchedule[[#This Row],[PMT NO]]&lt;&gt;"",PaymentSchedule[[#This Row],[TOTAL PAYMENT]]-PaymentSchedule[[#This Row],[INTEREST]],"")</f>
        <v>848.85743349317897</v>
      </c>
      <c r="I262" s="25">
        <f>IF(PaymentSchedule[[#This Row],[PMT NO]]&lt;&gt;"",PaymentSchedule[[#This Row],[BEGINNING BALANCE]]*(InterestRate/PaymentsPerYear),"")</f>
        <v>650.01887938870175</v>
      </c>
      <c r="J26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129154.91844424717</v>
      </c>
      <c r="K262" s="25">
        <f>IF(PaymentSchedule[[#This Row],[PMT NO]]&lt;&gt;"",SUM(INDEX(PaymentSchedule[INTEREST],1,1):PaymentSchedule[[#This Row],[INTEREST]]),"")</f>
        <v>249377.36772607168</v>
      </c>
    </row>
    <row r="263" spans="1:11" x14ac:dyDescent="0.2">
      <c r="A263" s="5"/>
      <c r="B263" s="26">
        <f>IF(LoanIsGood,IF(ROW()-ROW(PaymentSchedule[[#Headers],[PMT NO]])&gt;ScheduledNumberOfPayments,"",ROW()-ROW(PaymentSchedule[[#Headers],[PMT NO]])),"")</f>
        <v>248</v>
      </c>
      <c r="C263" s="24">
        <f>IF(PaymentSchedule[[#This Row],[PMT NO]]&lt;&gt;"",EOMONTH(LoanStartDate,ROW(PaymentSchedule[[#This Row],[PMT NO]])-ROW(PaymentSchedule[[#Headers],[PMT NO]])-2)+DAY(LoanStartDate),"")</f>
        <v>53601</v>
      </c>
      <c r="D263" s="25">
        <f>IF(PaymentSchedule[[#This Row],[PMT NO]]&lt;&gt;"",IF(ROW()-ROW(PaymentSchedule[[#Headers],[BEGINNING BALANCE]])=1,LoanAmount,INDEX(PaymentSchedule[ENDING BALANCE],ROW()-ROW(PaymentSchedule[[#Headers],[BEGINNING BALANCE]])-1)),"")</f>
        <v>129154.91844424717</v>
      </c>
      <c r="E263" s="25">
        <f>IF(PaymentSchedule[[#This Row],[PMT NO]]&lt;&gt;"",ScheduledPayment,"")</f>
        <v>1498.8763128818807</v>
      </c>
      <c r="F26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63" s="25">
        <f>IF(PaymentSchedule[[#This Row],[PMT NO]]&lt;&gt;"",PaymentSchedule[[#This Row],[TOTAL PAYMENT]]-PaymentSchedule[[#This Row],[INTEREST]],"")</f>
        <v>853.10172066064479</v>
      </c>
      <c r="I263" s="25">
        <f>IF(PaymentSchedule[[#This Row],[PMT NO]]&lt;&gt;"",PaymentSchedule[[#This Row],[BEGINNING BALANCE]]*(InterestRate/PaymentsPerYear),"")</f>
        <v>645.77459222123593</v>
      </c>
      <c r="J26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128301.81672358653</v>
      </c>
      <c r="K263" s="25">
        <f>IF(PaymentSchedule[[#This Row],[PMT NO]]&lt;&gt;"",SUM(INDEX(PaymentSchedule[INTEREST],1,1):PaymentSchedule[[#This Row],[INTEREST]]),"")</f>
        <v>250023.14231829293</v>
      </c>
    </row>
    <row r="264" spans="1:11" x14ac:dyDescent="0.2">
      <c r="A264" s="5"/>
      <c r="B264" s="26">
        <f>IF(LoanIsGood,IF(ROW()-ROW(PaymentSchedule[[#Headers],[PMT NO]])&gt;ScheduledNumberOfPayments,"",ROW()-ROW(PaymentSchedule[[#Headers],[PMT NO]])),"")</f>
        <v>249</v>
      </c>
      <c r="C264" s="24">
        <f>IF(PaymentSchedule[[#This Row],[PMT NO]]&lt;&gt;"",EOMONTH(LoanStartDate,ROW(PaymentSchedule[[#This Row],[PMT NO]])-ROW(PaymentSchedule[[#Headers],[PMT NO]])-2)+DAY(LoanStartDate),"")</f>
        <v>53632</v>
      </c>
      <c r="D264" s="25">
        <f>IF(PaymentSchedule[[#This Row],[PMT NO]]&lt;&gt;"",IF(ROW()-ROW(PaymentSchedule[[#Headers],[BEGINNING BALANCE]])=1,LoanAmount,INDEX(PaymentSchedule[ENDING BALANCE],ROW()-ROW(PaymentSchedule[[#Headers],[BEGINNING BALANCE]])-1)),"")</f>
        <v>128301.81672358653</v>
      </c>
      <c r="E264" s="25">
        <f>IF(PaymentSchedule[[#This Row],[PMT NO]]&lt;&gt;"",ScheduledPayment,"")</f>
        <v>1498.8763128818807</v>
      </c>
      <c r="F26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64" s="25">
        <f>IF(PaymentSchedule[[#This Row],[PMT NO]]&lt;&gt;"",PaymentSchedule[[#This Row],[TOTAL PAYMENT]]-PaymentSchedule[[#This Row],[INTEREST]],"")</f>
        <v>857.36722926394805</v>
      </c>
      <c r="I264" s="25">
        <f>IF(PaymentSchedule[[#This Row],[PMT NO]]&lt;&gt;"",PaymentSchedule[[#This Row],[BEGINNING BALANCE]]*(InterestRate/PaymentsPerYear),"")</f>
        <v>641.50908361793267</v>
      </c>
      <c r="J26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127444.44949432257</v>
      </c>
      <c r="K264" s="25">
        <f>IF(PaymentSchedule[[#This Row],[PMT NO]]&lt;&gt;"",SUM(INDEX(PaymentSchedule[INTEREST],1,1):PaymentSchedule[[#This Row],[INTEREST]]),"")</f>
        <v>250664.65140191087</v>
      </c>
    </row>
    <row r="265" spans="1:11" x14ac:dyDescent="0.2">
      <c r="A265" s="5"/>
      <c r="B265" s="26">
        <f>IF(LoanIsGood,IF(ROW()-ROW(PaymentSchedule[[#Headers],[PMT NO]])&gt;ScheduledNumberOfPayments,"",ROW()-ROW(PaymentSchedule[[#Headers],[PMT NO]])),"")</f>
        <v>250</v>
      </c>
      <c r="C265" s="24">
        <f>IF(PaymentSchedule[[#This Row],[PMT NO]]&lt;&gt;"",EOMONTH(LoanStartDate,ROW(PaymentSchedule[[#This Row],[PMT NO]])-ROW(PaymentSchedule[[#Headers],[PMT NO]])-2)+DAY(LoanStartDate),"")</f>
        <v>53662</v>
      </c>
      <c r="D265" s="25">
        <f>IF(PaymentSchedule[[#This Row],[PMT NO]]&lt;&gt;"",IF(ROW()-ROW(PaymentSchedule[[#Headers],[BEGINNING BALANCE]])=1,LoanAmount,INDEX(PaymentSchedule[ENDING BALANCE],ROW()-ROW(PaymentSchedule[[#Headers],[BEGINNING BALANCE]])-1)),"")</f>
        <v>127444.44949432257</v>
      </c>
      <c r="E265" s="25">
        <f>IF(PaymentSchedule[[#This Row],[PMT NO]]&lt;&gt;"",ScheduledPayment,"")</f>
        <v>1498.8763128818807</v>
      </c>
      <c r="F26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65" s="25">
        <f>IF(PaymentSchedule[[#This Row],[PMT NO]]&lt;&gt;"",PaymentSchedule[[#This Row],[TOTAL PAYMENT]]-PaymentSchedule[[#This Row],[INTEREST]],"")</f>
        <v>861.65406541026789</v>
      </c>
      <c r="I265" s="25">
        <f>IF(PaymentSchedule[[#This Row],[PMT NO]]&lt;&gt;"",PaymentSchedule[[#This Row],[BEGINNING BALANCE]]*(InterestRate/PaymentsPerYear),"")</f>
        <v>637.22224747161283</v>
      </c>
      <c r="J26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126582.7954289123</v>
      </c>
      <c r="K265" s="25">
        <f>IF(PaymentSchedule[[#This Row],[PMT NO]]&lt;&gt;"",SUM(INDEX(PaymentSchedule[INTEREST],1,1):PaymentSchedule[[#This Row],[INTEREST]]),"")</f>
        <v>251301.8736493825</v>
      </c>
    </row>
    <row r="266" spans="1:11" x14ac:dyDescent="0.2">
      <c r="A266" s="5"/>
      <c r="B266" s="26">
        <f>IF(LoanIsGood,IF(ROW()-ROW(PaymentSchedule[[#Headers],[PMT NO]])&gt;ScheduledNumberOfPayments,"",ROW()-ROW(PaymentSchedule[[#Headers],[PMT NO]])),"")</f>
        <v>251</v>
      </c>
      <c r="C266" s="24">
        <f>IF(PaymentSchedule[[#This Row],[PMT NO]]&lt;&gt;"",EOMONTH(LoanStartDate,ROW(PaymentSchedule[[#This Row],[PMT NO]])-ROW(PaymentSchedule[[#Headers],[PMT NO]])-2)+DAY(LoanStartDate),"")</f>
        <v>53693</v>
      </c>
      <c r="D266" s="25">
        <f>IF(PaymentSchedule[[#This Row],[PMT NO]]&lt;&gt;"",IF(ROW()-ROW(PaymentSchedule[[#Headers],[BEGINNING BALANCE]])=1,LoanAmount,INDEX(PaymentSchedule[ENDING BALANCE],ROW()-ROW(PaymentSchedule[[#Headers],[BEGINNING BALANCE]])-1)),"")</f>
        <v>126582.7954289123</v>
      </c>
      <c r="E266" s="25">
        <f>IF(PaymentSchedule[[#This Row],[PMT NO]]&lt;&gt;"",ScheduledPayment,"")</f>
        <v>1498.8763128818807</v>
      </c>
      <c r="F26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66" s="25">
        <f>IF(PaymentSchedule[[#This Row],[PMT NO]]&lt;&gt;"",PaymentSchedule[[#This Row],[TOTAL PAYMENT]]-PaymentSchedule[[#This Row],[INTEREST]],"")</f>
        <v>865.96233573731922</v>
      </c>
      <c r="I266" s="25">
        <f>IF(PaymentSchedule[[#This Row],[PMT NO]]&lt;&gt;"",PaymentSchedule[[#This Row],[BEGINNING BALANCE]]*(InterestRate/PaymentsPerYear),"")</f>
        <v>632.9139771445615</v>
      </c>
      <c r="J26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125716.83309317498</v>
      </c>
      <c r="K266" s="25">
        <f>IF(PaymentSchedule[[#This Row],[PMT NO]]&lt;&gt;"",SUM(INDEX(PaymentSchedule[INTEREST],1,1):PaymentSchedule[[#This Row],[INTEREST]]),"")</f>
        <v>251934.78762652705</v>
      </c>
    </row>
    <row r="267" spans="1:11" x14ac:dyDescent="0.2">
      <c r="A267" s="5"/>
      <c r="B267" s="26">
        <f>IF(LoanIsGood,IF(ROW()-ROW(PaymentSchedule[[#Headers],[PMT NO]])&gt;ScheduledNumberOfPayments,"",ROW()-ROW(PaymentSchedule[[#Headers],[PMT NO]])),"")</f>
        <v>252</v>
      </c>
      <c r="C267" s="24">
        <f>IF(PaymentSchedule[[#This Row],[PMT NO]]&lt;&gt;"",EOMONTH(LoanStartDate,ROW(PaymentSchedule[[#This Row],[PMT NO]])-ROW(PaymentSchedule[[#Headers],[PMT NO]])-2)+DAY(LoanStartDate),"")</f>
        <v>53724</v>
      </c>
      <c r="D267" s="25">
        <f>IF(PaymentSchedule[[#This Row],[PMT NO]]&lt;&gt;"",IF(ROW()-ROW(PaymentSchedule[[#Headers],[BEGINNING BALANCE]])=1,LoanAmount,INDEX(PaymentSchedule[ENDING BALANCE],ROW()-ROW(PaymentSchedule[[#Headers],[BEGINNING BALANCE]])-1)),"")</f>
        <v>125716.83309317498</v>
      </c>
      <c r="E267" s="25">
        <f>IF(PaymentSchedule[[#This Row],[PMT NO]]&lt;&gt;"",ScheduledPayment,"")</f>
        <v>1498.8763128818807</v>
      </c>
      <c r="F26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67" s="25">
        <f>IF(PaymentSchedule[[#This Row],[PMT NO]]&lt;&gt;"",PaymentSchedule[[#This Row],[TOTAL PAYMENT]]-PaymentSchedule[[#This Row],[INTEREST]],"")</f>
        <v>870.29214741600583</v>
      </c>
      <c r="I267" s="25">
        <f>IF(PaymentSchedule[[#This Row],[PMT NO]]&lt;&gt;"",PaymentSchedule[[#This Row],[BEGINNING BALANCE]]*(InterestRate/PaymentsPerYear),"")</f>
        <v>628.58416546587489</v>
      </c>
      <c r="J26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124846.54094575897</v>
      </c>
      <c r="K267" s="25">
        <f>IF(PaymentSchedule[[#This Row],[PMT NO]]&lt;&gt;"",SUM(INDEX(PaymentSchedule[INTEREST],1,1):PaymentSchedule[[#This Row],[INTEREST]]),"")</f>
        <v>252563.37179199292</v>
      </c>
    </row>
    <row r="268" spans="1:11" x14ac:dyDescent="0.2">
      <c r="A268" s="5"/>
      <c r="B268" s="26">
        <f>IF(LoanIsGood,IF(ROW()-ROW(PaymentSchedule[[#Headers],[PMT NO]])&gt;ScheduledNumberOfPayments,"",ROW()-ROW(PaymentSchedule[[#Headers],[PMT NO]])),"")</f>
        <v>253</v>
      </c>
      <c r="C268" s="24">
        <f>IF(PaymentSchedule[[#This Row],[PMT NO]]&lt;&gt;"",EOMONTH(LoanStartDate,ROW(PaymentSchedule[[#This Row],[PMT NO]])-ROW(PaymentSchedule[[#Headers],[PMT NO]])-2)+DAY(LoanStartDate),"")</f>
        <v>53752</v>
      </c>
      <c r="D268" s="25">
        <f>IF(PaymentSchedule[[#This Row],[PMT NO]]&lt;&gt;"",IF(ROW()-ROW(PaymentSchedule[[#Headers],[BEGINNING BALANCE]])=1,LoanAmount,INDEX(PaymentSchedule[ENDING BALANCE],ROW()-ROW(PaymentSchedule[[#Headers],[BEGINNING BALANCE]])-1)),"")</f>
        <v>124846.54094575897</v>
      </c>
      <c r="E268" s="25">
        <f>IF(PaymentSchedule[[#This Row],[PMT NO]]&lt;&gt;"",ScheduledPayment,"")</f>
        <v>1498.8763128818807</v>
      </c>
      <c r="F26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68" s="25">
        <f>IF(PaymentSchedule[[#This Row],[PMT NO]]&lt;&gt;"",PaymentSchedule[[#This Row],[TOTAL PAYMENT]]-PaymentSchedule[[#This Row],[INTEREST]],"")</f>
        <v>874.64360815308589</v>
      </c>
      <c r="I268" s="25">
        <f>IF(PaymentSchedule[[#This Row],[PMT NO]]&lt;&gt;"",PaymentSchedule[[#This Row],[BEGINNING BALANCE]]*(InterestRate/PaymentsPerYear),"")</f>
        <v>624.23270472879483</v>
      </c>
      <c r="J26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123971.89733760589</v>
      </c>
      <c r="K268" s="25">
        <f>IF(PaymentSchedule[[#This Row],[PMT NO]]&lt;&gt;"",SUM(INDEX(PaymentSchedule[INTEREST],1,1):PaymentSchedule[[#This Row],[INTEREST]]),"")</f>
        <v>253187.6044967217</v>
      </c>
    </row>
    <row r="269" spans="1:11" x14ac:dyDescent="0.2">
      <c r="A269" s="5"/>
      <c r="B269" s="26">
        <f>IF(LoanIsGood,IF(ROW()-ROW(PaymentSchedule[[#Headers],[PMT NO]])&gt;ScheduledNumberOfPayments,"",ROW()-ROW(PaymentSchedule[[#Headers],[PMT NO]])),"")</f>
        <v>254</v>
      </c>
      <c r="C269" s="24">
        <f>IF(PaymentSchedule[[#This Row],[PMT NO]]&lt;&gt;"",EOMONTH(LoanStartDate,ROW(PaymentSchedule[[#This Row],[PMT NO]])-ROW(PaymentSchedule[[#Headers],[PMT NO]])-2)+DAY(LoanStartDate),"")</f>
        <v>53783</v>
      </c>
      <c r="D269" s="25">
        <f>IF(PaymentSchedule[[#This Row],[PMT NO]]&lt;&gt;"",IF(ROW()-ROW(PaymentSchedule[[#Headers],[BEGINNING BALANCE]])=1,LoanAmount,INDEX(PaymentSchedule[ENDING BALANCE],ROW()-ROW(PaymentSchedule[[#Headers],[BEGINNING BALANCE]])-1)),"")</f>
        <v>123971.89733760589</v>
      </c>
      <c r="E269" s="25">
        <f>IF(PaymentSchedule[[#This Row],[PMT NO]]&lt;&gt;"",ScheduledPayment,"")</f>
        <v>1498.8763128818807</v>
      </c>
      <c r="F26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69" s="25">
        <f>IF(PaymentSchedule[[#This Row],[PMT NO]]&lt;&gt;"",PaymentSchedule[[#This Row],[TOTAL PAYMENT]]-PaymentSchedule[[#This Row],[INTEREST]],"")</f>
        <v>879.01682619385133</v>
      </c>
      <c r="I269" s="25">
        <f>IF(PaymentSchedule[[#This Row],[PMT NO]]&lt;&gt;"",PaymentSchedule[[#This Row],[BEGINNING BALANCE]]*(InterestRate/PaymentsPerYear),"")</f>
        <v>619.85948668802939</v>
      </c>
      <c r="J26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123092.88051141203</v>
      </c>
      <c r="K269" s="25">
        <f>IF(PaymentSchedule[[#This Row],[PMT NO]]&lt;&gt;"",SUM(INDEX(PaymentSchedule[INTEREST],1,1):PaymentSchedule[[#This Row],[INTEREST]]),"")</f>
        <v>253807.46398340972</v>
      </c>
    </row>
    <row r="270" spans="1:11" x14ac:dyDescent="0.2">
      <c r="A270" s="5"/>
      <c r="B270" s="26">
        <f>IF(LoanIsGood,IF(ROW()-ROW(PaymentSchedule[[#Headers],[PMT NO]])&gt;ScheduledNumberOfPayments,"",ROW()-ROW(PaymentSchedule[[#Headers],[PMT NO]])),"")</f>
        <v>255</v>
      </c>
      <c r="C270" s="24">
        <f>IF(PaymentSchedule[[#This Row],[PMT NO]]&lt;&gt;"",EOMONTH(LoanStartDate,ROW(PaymentSchedule[[#This Row],[PMT NO]])-ROW(PaymentSchedule[[#Headers],[PMT NO]])-2)+DAY(LoanStartDate),"")</f>
        <v>53813</v>
      </c>
      <c r="D270" s="25">
        <f>IF(PaymentSchedule[[#This Row],[PMT NO]]&lt;&gt;"",IF(ROW()-ROW(PaymentSchedule[[#Headers],[BEGINNING BALANCE]])=1,LoanAmount,INDEX(PaymentSchedule[ENDING BALANCE],ROW()-ROW(PaymentSchedule[[#Headers],[BEGINNING BALANCE]])-1)),"")</f>
        <v>123092.88051141203</v>
      </c>
      <c r="E270" s="25">
        <f>IF(PaymentSchedule[[#This Row],[PMT NO]]&lt;&gt;"",ScheduledPayment,"")</f>
        <v>1498.8763128818807</v>
      </c>
      <c r="F27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70" s="25">
        <f>IF(PaymentSchedule[[#This Row],[PMT NO]]&lt;&gt;"",PaymentSchedule[[#This Row],[TOTAL PAYMENT]]-PaymentSchedule[[#This Row],[INTEREST]],"")</f>
        <v>883.4119103248205</v>
      </c>
      <c r="I270" s="25">
        <f>IF(PaymentSchedule[[#This Row],[PMT NO]]&lt;&gt;"",PaymentSchedule[[#This Row],[BEGINNING BALANCE]]*(InterestRate/PaymentsPerYear),"")</f>
        <v>615.46440255706023</v>
      </c>
      <c r="J27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122209.46860108721</v>
      </c>
      <c r="K270" s="25">
        <f>IF(PaymentSchedule[[#This Row],[PMT NO]]&lt;&gt;"",SUM(INDEX(PaymentSchedule[INTEREST],1,1):PaymentSchedule[[#This Row],[INTEREST]]),"")</f>
        <v>254422.92838596678</v>
      </c>
    </row>
    <row r="271" spans="1:11" x14ac:dyDescent="0.2">
      <c r="A271" s="5"/>
      <c r="B271" s="26">
        <f>IF(LoanIsGood,IF(ROW()-ROW(PaymentSchedule[[#Headers],[PMT NO]])&gt;ScheduledNumberOfPayments,"",ROW()-ROW(PaymentSchedule[[#Headers],[PMT NO]])),"")</f>
        <v>256</v>
      </c>
      <c r="C271" s="24">
        <f>IF(PaymentSchedule[[#This Row],[PMT NO]]&lt;&gt;"",EOMONTH(LoanStartDate,ROW(PaymentSchedule[[#This Row],[PMT NO]])-ROW(PaymentSchedule[[#Headers],[PMT NO]])-2)+DAY(LoanStartDate),"")</f>
        <v>53844</v>
      </c>
      <c r="D271" s="25">
        <f>IF(PaymentSchedule[[#This Row],[PMT NO]]&lt;&gt;"",IF(ROW()-ROW(PaymentSchedule[[#Headers],[BEGINNING BALANCE]])=1,LoanAmount,INDEX(PaymentSchedule[ENDING BALANCE],ROW()-ROW(PaymentSchedule[[#Headers],[BEGINNING BALANCE]])-1)),"")</f>
        <v>122209.46860108721</v>
      </c>
      <c r="E271" s="25">
        <f>IF(PaymentSchedule[[#This Row],[PMT NO]]&lt;&gt;"",ScheduledPayment,"")</f>
        <v>1498.8763128818807</v>
      </c>
      <c r="F27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71" s="25">
        <f>IF(PaymentSchedule[[#This Row],[PMT NO]]&lt;&gt;"",PaymentSchedule[[#This Row],[TOTAL PAYMENT]]-PaymentSchedule[[#This Row],[INTEREST]],"")</f>
        <v>887.8289698764446</v>
      </c>
      <c r="I271" s="25">
        <f>IF(PaymentSchedule[[#This Row],[PMT NO]]&lt;&gt;"",PaymentSchedule[[#This Row],[BEGINNING BALANCE]]*(InterestRate/PaymentsPerYear),"")</f>
        <v>611.04734300543612</v>
      </c>
      <c r="J27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121321.63963121077</v>
      </c>
      <c r="K271" s="25">
        <f>IF(PaymentSchedule[[#This Row],[PMT NO]]&lt;&gt;"",SUM(INDEX(PaymentSchedule[INTEREST],1,1):PaymentSchedule[[#This Row],[INTEREST]]),"")</f>
        <v>255033.9757289722</v>
      </c>
    </row>
    <row r="272" spans="1:11" x14ac:dyDescent="0.2">
      <c r="A272" s="5"/>
      <c r="B272" s="26">
        <f>IF(LoanIsGood,IF(ROW()-ROW(PaymentSchedule[[#Headers],[PMT NO]])&gt;ScheduledNumberOfPayments,"",ROW()-ROW(PaymentSchedule[[#Headers],[PMT NO]])),"")</f>
        <v>257</v>
      </c>
      <c r="C272" s="24">
        <f>IF(PaymentSchedule[[#This Row],[PMT NO]]&lt;&gt;"",EOMONTH(LoanStartDate,ROW(PaymentSchedule[[#This Row],[PMT NO]])-ROW(PaymentSchedule[[#Headers],[PMT NO]])-2)+DAY(LoanStartDate),"")</f>
        <v>53874</v>
      </c>
      <c r="D272" s="25">
        <f>IF(PaymentSchedule[[#This Row],[PMT NO]]&lt;&gt;"",IF(ROW()-ROW(PaymentSchedule[[#Headers],[BEGINNING BALANCE]])=1,LoanAmount,INDEX(PaymentSchedule[ENDING BALANCE],ROW()-ROW(PaymentSchedule[[#Headers],[BEGINNING BALANCE]])-1)),"")</f>
        <v>121321.63963121077</v>
      </c>
      <c r="E272" s="25">
        <f>IF(PaymentSchedule[[#This Row],[PMT NO]]&lt;&gt;"",ScheduledPayment,"")</f>
        <v>1498.8763128818807</v>
      </c>
      <c r="F27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72" s="25">
        <f>IF(PaymentSchedule[[#This Row],[PMT NO]]&lt;&gt;"",PaymentSchedule[[#This Row],[TOTAL PAYMENT]]-PaymentSchedule[[#This Row],[INTEREST]],"")</f>
        <v>892.26811472582688</v>
      </c>
      <c r="I272" s="25">
        <f>IF(PaymentSchedule[[#This Row],[PMT NO]]&lt;&gt;"",PaymentSchedule[[#This Row],[BEGINNING BALANCE]]*(InterestRate/PaymentsPerYear),"")</f>
        <v>606.60819815605385</v>
      </c>
      <c r="J27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120429.37151648494</v>
      </c>
      <c r="K272" s="25">
        <f>IF(PaymentSchedule[[#This Row],[PMT NO]]&lt;&gt;"",SUM(INDEX(PaymentSchedule[INTEREST],1,1):PaymentSchedule[[#This Row],[INTEREST]]),"")</f>
        <v>255640.58392712826</v>
      </c>
    </row>
    <row r="273" spans="1:11" x14ac:dyDescent="0.2">
      <c r="A273" s="5"/>
      <c r="B273" s="26">
        <f>IF(LoanIsGood,IF(ROW()-ROW(PaymentSchedule[[#Headers],[PMT NO]])&gt;ScheduledNumberOfPayments,"",ROW()-ROW(PaymentSchedule[[#Headers],[PMT NO]])),"")</f>
        <v>258</v>
      </c>
      <c r="C273" s="24">
        <f>IF(PaymentSchedule[[#This Row],[PMT NO]]&lt;&gt;"",EOMONTH(LoanStartDate,ROW(PaymentSchedule[[#This Row],[PMT NO]])-ROW(PaymentSchedule[[#Headers],[PMT NO]])-2)+DAY(LoanStartDate),"")</f>
        <v>53905</v>
      </c>
      <c r="D273" s="25">
        <f>IF(PaymentSchedule[[#This Row],[PMT NO]]&lt;&gt;"",IF(ROW()-ROW(PaymentSchedule[[#Headers],[BEGINNING BALANCE]])=1,LoanAmount,INDEX(PaymentSchedule[ENDING BALANCE],ROW()-ROW(PaymentSchedule[[#Headers],[BEGINNING BALANCE]])-1)),"")</f>
        <v>120429.37151648494</v>
      </c>
      <c r="E273" s="25">
        <f>IF(PaymentSchedule[[#This Row],[PMT NO]]&lt;&gt;"",ScheduledPayment,"")</f>
        <v>1498.8763128818807</v>
      </c>
      <c r="F27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73" s="25">
        <f>IF(PaymentSchedule[[#This Row],[PMT NO]]&lt;&gt;"",PaymentSchedule[[#This Row],[TOTAL PAYMENT]]-PaymentSchedule[[#This Row],[INTEREST]],"")</f>
        <v>896.72945529945605</v>
      </c>
      <c r="I273" s="25">
        <f>IF(PaymentSchedule[[#This Row],[PMT NO]]&lt;&gt;"",PaymentSchedule[[#This Row],[BEGINNING BALANCE]]*(InterestRate/PaymentsPerYear),"")</f>
        <v>602.14685758242467</v>
      </c>
      <c r="J27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119532.64206118548</v>
      </c>
      <c r="K273" s="25">
        <f>IF(PaymentSchedule[[#This Row],[PMT NO]]&lt;&gt;"",SUM(INDEX(PaymentSchedule[INTEREST],1,1):PaymentSchedule[[#This Row],[INTEREST]]),"")</f>
        <v>256242.73078471067</v>
      </c>
    </row>
    <row r="274" spans="1:11" x14ac:dyDescent="0.2">
      <c r="A274" s="5"/>
      <c r="B274" s="26">
        <f>IF(LoanIsGood,IF(ROW()-ROW(PaymentSchedule[[#Headers],[PMT NO]])&gt;ScheduledNumberOfPayments,"",ROW()-ROW(PaymentSchedule[[#Headers],[PMT NO]])),"")</f>
        <v>259</v>
      </c>
      <c r="C274" s="24">
        <f>IF(PaymentSchedule[[#This Row],[PMT NO]]&lt;&gt;"",EOMONTH(LoanStartDate,ROW(PaymentSchedule[[#This Row],[PMT NO]])-ROW(PaymentSchedule[[#Headers],[PMT NO]])-2)+DAY(LoanStartDate),"")</f>
        <v>53936</v>
      </c>
      <c r="D274" s="25">
        <f>IF(PaymentSchedule[[#This Row],[PMT NO]]&lt;&gt;"",IF(ROW()-ROW(PaymentSchedule[[#Headers],[BEGINNING BALANCE]])=1,LoanAmount,INDEX(PaymentSchedule[ENDING BALANCE],ROW()-ROW(PaymentSchedule[[#Headers],[BEGINNING BALANCE]])-1)),"")</f>
        <v>119532.64206118548</v>
      </c>
      <c r="E274" s="25">
        <f>IF(PaymentSchedule[[#This Row],[PMT NO]]&lt;&gt;"",ScheduledPayment,"")</f>
        <v>1498.8763128818807</v>
      </c>
      <c r="F27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74" s="25">
        <f>IF(PaymentSchedule[[#This Row],[PMT NO]]&lt;&gt;"",PaymentSchedule[[#This Row],[TOTAL PAYMENT]]-PaymentSchedule[[#This Row],[INTEREST]],"")</f>
        <v>901.21310257595326</v>
      </c>
      <c r="I274" s="25">
        <f>IF(PaymentSchedule[[#This Row],[PMT NO]]&lt;&gt;"",PaymentSchedule[[#This Row],[BEGINNING BALANCE]]*(InterestRate/PaymentsPerYear),"")</f>
        <v>597.66321030592746</v>
      </c>
      <c r="J27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118631.42895860953</v>
      </c>
      <c r="K274" s="25">
        <f>IF(PaymentSchedule[[#This Row],[PMT NO]]&lt;&gt;"",SUM(INDEX(PaymentSchedule[INTEREST],1,1):PaymentSchedule[[#This Row],[INTEREST]]),"")</f>
        <v>256840.39399501661</v>
      </c>
    </row>
    <row r="275" spans="1:11" x14ac:dyDescent="0.2">
      <c r="A275" s="5"/>
      <c r="B275" s="26">
        <f>IF(LoanIsGood,IF(ROW()-ROW(PaymentSchedule[[#Headers],[PMT NO]])&gt;ScheduledNumberOfPayments,"",ROW()-ROW(PaymentSchedule[[#Headers],[PMT NO]])),"")</f>
        <v>260</v>
      </c>
      <c r="C275" s="24">
        <f>IF(PaymentSchedule[[#This Row],[PMT NO]]&lt;&gt;"",EOMONTH(LoanStartDate,ROW(PaymentSchedule[[#This Row],[PMT NO]])-ROW(PaymentSchedule[[#Headers],[PMT NO]])-2)+DAY(LoanStartDate),"")</f>
        <v>53966</v>
      </c>
      <c r="D275" s="25">
        <f>IF(PaymentSchedule[[#This Row],[PMT NO]]&lt;&gt;"",IF(ROW()-ROW(PaymentSchedule[[#Headers],[BEGINNING BALANCE]])=1,LoanAmount,INDEX(PaymentSchedule[ENDING BALANCE],ROW()-ROW(PaymentSchedule[[#Headers],[BEGINNING BALANCE]])-1)),"")</f>
        <v>118631.42895860953</v>
      </c>
      <c r="E275" s="25">
        <f>IF(PaymentSchedule[[#This Row],[PMT NO]]&lt;&gt;"",ScheduledPayment,"")</f>
        <v>1498.8763128818807</v>
      </c>
      <c r="F27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75" s="25">
        <f>IF(PaymentSchedule[[#This Row],[PMT NO]]&lt;&gt;"",PaymentSchedule[[#This Row],[TOTAL PAYMENT]]-PaymentSchedule[[#This Row],[INTEREST]],"")</f>
        <v>905.71916808883304</v>
      </c>
      <c r="I275" s="25">
        <f>IF(PaymentSchedule[[#This Row],[PMT NO]]&lt;&gt;"",PaymentSchedule[[#This Row],[BEGINNING BALANCE]]*(InterestRate/PaymentsPerYear),"")</f>
        <v>593.15714479304768</v>
      </c>
      <c r="J27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117725.70979052069</v>
      </c>
      <c r="K275" s="25">
        <f>IF(PaymentSchedule[[#This Row],[PMT NO]]&lt;&gt;"",SUM(INDEX(PaymentSchedule[INTEREST],1,1):PaymentSchedule[[#This Row],[INTEREST]]),"")</f>
        <v>257433.55113980966</v>
      </c>
    </row>
    <row r="276" spans="1:11" x14ac:dyDescent="0.2">
      <c r="A276" s="5"/>
      <c r="B276" s="26">
        <f>IF(LoanIsGood,IF(ROW()-ROW(PaymentSchedule[[#Headers],[PMT NO]])&gt;ScheduledNumberOfPayments,"",ROW()-ROW(PaymentSchedule[[#Headers],[PMT NO]])),"")</f>
        <v>261</v>
      </c>
      <c r="C276" s="24">
        <f>IF(PaymentSchedule[[#This Row],[PMT NO]]&lt;&gt;"",EOMONTH(LoanStartDate,ROW(PaymentSchedule[[#This Row],[PMT NO]])-ROW(PaymentSchedule[[#Headers],[PMT NO]])-2)+DAY(LoanStartDate),"")</f>
        <v>53997</v>
      </c>
      <c r="D276" s="25">
        <f>IF(PaymentSchedule[[#This Row],[PMT NO]]&lt;&gt;"",IF(ROW()-ROW(PaymentSchedule[[#Headers],[BEGINNING BALANCE]])=1,LoanAmount,INDEX(PaymentSchedule[ENDING BALANCE],ROW()-ROW(PaymentSchedule[[#Headers],[BEGINNING BALANCE]])-1)),"")</f>
        <v>117725.70979052069</v>
      </c>
      <c r="E276" s="25">
        <f>IF(PaymentSchedule[[#This Row],[PMT NO]]&lt;&gt;"",ScheduledPayment,"")</f>
        <v>1498.8763128818807</v>
      </c>
      <c r="F27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76" s="25">
        <f>IF(PaymentSchedule[[#This Row],[PMT NO]]&lt;&gt;"",PaymentSchedule[[#This Row],[TOTAL PAYMENT]]-PaymentSchedule[[#This Row],[INTEREST]],"")</f>
        <v>910.24776392927731</v>
      </c>
      <c r="I276" s="25">
        <f>IF(PaymentSchedule[[#This Row],[PMT NO]]&lt;&gt;"",PaymentSchedule[[#This Row],[BEGINNING BALANCE]]*(InterestRate/PaymentsPerYear),"")</f>
        <v>588.62854895260341</v>
      </c>
      <c r="J27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116815.46202659141</v>
      </c>
      <c r="K276" s="25">
        <f>IF(PaymentSchedule[[#This Row],[PMT NO]]&lt;&gt;"",SUM(INDEX(PaymentSchedule[INTEREST],1,1):PaymentSchedule[[#This Row],[INTEREST]]),"")</f>
        <v>258022.17968876226</v>
      </c>
    </row>
    <row r="277" spans="1:11" x14ac:dyDescent="0.2">
      <c r="A277" s="5"/>
      <c r="B277" s="26">
        <f>IF(LoanIsGood,IF(ROW()-ROW(PaymentSchedule[[#Headers],[PMT NO]])&gt;ScheduledNumberOfPayments,"",ROW()-ROW(PaymentSchedule[[#Headers],[PMT NO]])),"")</f>
        <v>262</v>
      </c>
      <c r="C277" s="24">
        <f>IF(PaymentSchedule[[#This Row],[PMT NO]]&lt;&gt;"",EOMONTH(LoanStartDate,ROW(PaymentSchedule[[#This Row],[PMT NO]])-ROW(PaymentSchedule[[#Headers],[PMT NO]])-2)+DAY(LoanStartDate),"")</f>
        <v>54027</v>
      </c>
      <c r="D277" s="25">
        <f>IF(PaymentSchedule[[#This Row],[PMT NO]]&lt;&gt;"",IF(ROW()-ROW(PaymentSchedule[[#Headers],[BEGINNING BALANCE]])=1,LoanAmount,INDEX(PaymentSchedule[ENDING BALANCE],ROW()-ROW(PaymentSchedule[[#Headers],[BEGINNING BALANCE]])-1)),"")</f>
        <v>116815.46202659141</v>
      </c>
      <c r="E277" s="25">
        <f>IF(PaymentSchedule[[#This Row],[PMT NO]]&lt;&gt;"",ScheduledPayment,"")</f>
        <v>1498.8763128818807</v>
      </c>
      <c r="F27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77" s="25">
        <f>IF(PaymentSchedule[[#This Row],[PMT NO]]&lt;&gt;"",PaymentSchedule[[#This Row],[TOTAL PAYMENT]]-PaymentSchedule[[#This Row],[INTEREST]],"")</f>
        <v>914.79900274892361</v>
      </c>
      <c r="I277" s="25">
        <f>IF(PaymentSchedule[[#This Row],[PMT NO]]&lt;&gt;"",PaymentSchedule[[#This Row],[BEGINNING BALANCE]]*(InterestRate/PaymentsPerYear),"")</f>
        <v>584.07731013295711</v>
      </c>
      <c r="J27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115900.66302384248</v>
      </c>
      <c r="K277" s="25">
        <f>IF(PaymentSchedule[[#This Row],[PMT NO]]&lt;&gt;"",SUM(INDEX(PaymentSchedule[INTEREST],1,1):PaymentSchedule[[#This Row],[INTEREST]]),"")</f>
        <v>258606.25699889523</v>
      </c>
    </row>
    <row r="278" spans="1:11" x14ac:dyDescent="0.2">
      <c r="A278" s="5"/>
      <c r="B278" s="26">
        <f>IF(LoanIsGood,IF(ROW()-ROW(PaymentSchedule[[#Headers],[PMT NO]])&gt;ScheduledNumberOfPayments,"",ROW()-ROW(PaymentSchedule[[#Headers],[PMT NO]])),"")</f>
        <v>263</v>
      </c>
      <c r="C278" s="24">
        <f>IF(PaymentSchedule[[#This Row],[PMT NO]]&lt;&gt;"",EOMONTH(LoanStartDate,ROW(PaymentSchedule[[#This Row],[PMT NO]])-ROW(PaymentSchedule[[#Headers],[PMT NO]])-2)+DAY(LoanStartDate),"")</f>
        <v>54058</v>
      </c>
      <c r="D278" s="25">
        <f>IF(PaymentSchedule[[#This Row],[PMT NO]]&lt;&gt;"",IF(ROW()-ROW(PaymentSchedule[[#Headers],[BEGINNING BALANCE]])=1,LoanAmount,INDEX(PaymentSchedule[ENDING BALANCE],ROW()-ROW(PaymentSchedule[[#Headers],[BEGINNING BALANCE]])-1)),"")</f>
        <v>115900.66302384248</v>
      </c>
      <c r="E278" s="25">
        <f>IF(PaymentSchedule[[#This Row],[PMT NO]]&lt;&gt;"",ScheduledPayment,"")</f>
        <v>1498.8763128818807</v>
      </c>
      <c r="F27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78" s="25">
        <f>IF(PaymentSchedule[[#This Row],[PMT NO]]&lt;&gt;"",PaymentSchedule[[#This Row],[TOTAL PAYMENT]]-PaymentSchedule[[#This Row],[INTEREST]],"")</f>
        <v>919.37299776266832</v>
      </c>
      <c r="I278" s="25">
        <f>IF(PaymentSchedule[[#This Row],[PMT NO]]&lt;&gt;"",PaymentSchedule[[#This Row],[BEGINNING BALANCE]]*(InterestRate/PaymentsPerYear),"")</f>
        <v>579.5033151192124</v>
      </c>
      <c r="J27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114981.29002607982</v>
      </c>
      <c r="K278" s="25">
        <f>IF(PaymentSchedule[[#This Row],[PMT NO]]&lt;&gt;"",SUM(INDEX(PaymentSchedule[INTEREST],1,1):PaymentSchedule[[#This Row],[INTEREST]]),"")</f>
        <v>259185.76031401445</v>
      </c>
    </row>
    <row r="279" spans="1:11" x14ac:dyDescent="0.2">
      <c r="A279" s="5"/>
      <c r="B279" s="26">
        <f>IF(LoanIsGood,IF(ROW()-ROW(PaymentSchedule[[#Headers],[PMT NO]])&gt;ScheduledNumberOfPayments,"",ROW()-ROW(PaymentSchedule[[#Headers],[PMT NO]])),"")</f>
        <v>264</v>
      </c>
      <c r="C279" s="24">
        <f>IF(PaymentSchedule[[#This Row],[PMT NO]]&lt;&gt;"",EOMONTH(LoanStartDate,ROW(PaymentSchedule[[#This Row],[PMT NO]])-ROW(PaymentSchedule[[#Headers],[PMT NO]])-2)+DAY(LoanStartDate),"")</f>
        <v>54089</v>
      </c>
      <c r="D279" s="25">
        <f>IF(PaymentSchedule[[#This Row],[PMT NO]]&lt;&gt;"",IF(ROW()-ROW(PaymentSchedule[[#Headers],[BEGINNING BALANCE]])=1,LoanAmount,INDEX(PaymentSchedule[ENDING BALANCE],ROW()-ROW(PaymentSchedule[[#Headers],[BEGINNING BALANCE]])-1)),"")</f>
        <v>114981.29002607982</v>
      </c>
      <c r="E279" s="25">
        <f>IF(PaymentSchedule[[#This Row],[PMT NO]]&lt;&gt;"",ScheduledPayment,"")</f>
        <v>1498.8763128818807</v>
      </c>
      <c r="F27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79" s="25">
        <f>IF(PaymentSchedule[[#This Row],[PMT NO]]&lt;&gt;"",PaymentSchedule[[#This Row],[TOTAL PAYMENT]]-PaymentSchedule[[#This Row],[INTEREST]],"")</f>
        <v>923.96986275148163</v>
      </c>
      <c r="I279" s="25">
        <f>IF(PaymentSchedule[[#This Row],[PMT NO]]&lt;&gt;"",PaymentSchedule[[#This Row],[BEGINNING BALANCE]]*(InterestRate/PaymentsPerYear),"")</f>
        <v>574.90645013039909</v>
      </c>
      <c r="J27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114057.32016332833</v>
      </c>
      <c r="K279" s="25">
        <f>IF(PaymentSchedule[[#This Row],[PMT NO]]&lt;&gt;"",SUM(INDEX(PaymentSchedule[INTEREST],1,1):PaymentSchedule[[#This Row],[INTEREST]]),"")</f>
        <v>259760.66676414484</v>
      </c>
    </row>
    <row r="280" spans="1:11" x14ac:dyDescent="0.2">
      <c r="A280" s="5"/>
      <c r="B280" s="26">
        <f>IF(LoanIsGood,IF(ROW()-ROW(PaymentSchedule[[#Headers],[PMT NO]])&gt;ScheduledNumberOfPayments,"",ROW()-ROW(PaymentSchedule[[#Headers],[PMT NO]])),"")</f>
        <v>265</v>
      </c>
      <c r="C280" s="24">
        <f>IF(PaymentSchedule[[#This Row],[PMT NO]]&lt;&gt;"",EOMONTH(LoanStartDate,ROW(PaymentSchedule[[#This Row],[PMT NO]])-ROW(PaymentSchedule[[#Headers],[PMT NO]])-2)+DAY(LoanStartDate),"")</f>
        <v>54118</v>
      </c>
      <c r="D280" s="25">
        <f>IF(PaymentSchedule[[#This Row],[PMT NO]]&lt;&gt;"",IF(ROW()-ROW(PaymentSchedule[[#Headers],[BEGINNING BALANCE]])=1,LoanAmount,INDEX(PaymentSchedule[ENDING BALANCE],ROW()-ROW(PaymentSchedule[[#Headers],[BEGINNING BALANCE]])-1)),"")</f>
        <v>114057.32016332833</v>
      </c>
      <c r="E280" s="25">
        <f>IF(PaymentSchedule[[#This Row],[PMT NO]]&lt;&gt;"",ScheduledPayment,"")</f>
        <v>1498.8763128818807</v>
      </c>
      <c r="F28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80" s="25">
        <f>IF(PaymentSchedule[[#This Row],[PMT NO]]&lt;&gt;"",PaymentSchedule[[#This Row],[TOTAL PAYMENT]]-PaymentSchedule[[#This Row],[INTEREST]],"")</f>
        <v>928.58971206523904</v>
      </c>
      <c r="I280" s="25">
        <f>IF(PaymentSchedule[[#This Row],[PMT NO]]&lt;&gt;"",PaymentSchedule[[#This Row],[BEGINNING BALANCE]]*(InterestRate/PaymentsPerYear),"")</f>
        <v>570.28660081664168</v>
      </c>
      <c r="J28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113128.73045126309</v>
      </c>
      <c r="K280" s="25">
        <f>IF(PaymentSchedule[[#This Row],[PMT NO]]&lt;&gt;"",SUM(INDEX(PaymentSchedule[INTEREST],1,1):PaymentSchedule[[#This Row],[INTEREST]]),"")</f>
        <v>260330.95336496149</v>
      </c>
    </row>
    <row r="281" spans="1:11" x14ac:dyDescent="0.2">
      <c r="A281" s="5"/>
      <c r="B281" s="26">
        <f>IF(LoanIsGood,IF(ROW()-ROW(PaymentSchedule[[#Headers],[PMT NO]])&gt;ScheduledNumberOfPayments,"",ROW()-ROW(PaymentSchedule[[#Headers],[PMT NO]])),"")</f>
        <v>266</v>
      </c>
      <c r="C281" s="24">
        <f>IF(PaymentSchedule[[#This Row],[PMT NO]]&lt;&gt;"",EOMONTH(LoanStartDate,ROW(PaymentSchedule[[#This Row],[PMT NO]])-ROW(PaymentSchedule[[#Headers],[PMT NO]])-2)+DAY(LoanStartDate),"")</f>
        <v>54149</v>
      </c>
      <c r="D281" s="25">
        <f>IF(PaymentSchedule[[#This Row],[PMT NO]]&lt;&gt;"",IF(ROW()-ROW(PaymentSchedule[[#Headers],[BEGINNING BALANCE]])=1,LoanAmount,INDEX(PaymentSchedule[ENDING BALANCE],ROW()-ROW(PaymentSchedule[[#Headers],[BEGINNING BALANCE]])-1)),"")</f>
        <v>113128.73045126309</v>
      </c>
      <c r="E281" s="25">
        <f>IF(PaymentSchedule[[#This Row],[PMT NO]]&lt;&gt;"",ScheduledPayment,"")</f>
        <v>1498.8763128818807</v>
      </c>
      <c r="F28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81" s="25">
        <f>IF(PaymentSchedule[[#This Row],[PMT NO]]&lt;&gt;"",PaymentSchedule[[#This Row],[TOTAL PAYMENT]]-PaymentSchedule[[#This Row],[INTEREST]],"")</f>
        <v>933.23266062556525</v>
      </c>
      <c r="I281" s="25">
        <f>IF(PaymentSchedule[[#This Row],[PMT NO]]&lt;&gt;"",PaymentSchedule[[#This Row],[BEGINNING BALANCE]]*(InterestRate/PaymentsPerYear),"")</f>
        <v>565.64365225631548</v>
      </c>
      <c r="J28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112195.49779063753</v>
      </c>
      <c r="K281" s="25">
        <f>IF(PaymentSchedule[[#This Row],[PMT NO]]&lt;&gt;"",SUM(INDEX(PaymentSchedule[INTEREST],1,1):PaymentSchedule[[#This Row],[INTEREST]]),"")</f>
        <v>260896.59701721781</v>
      </c>
    </row>
    <row r="282" spans="1:11" x14ac:dyDescent="0.2">
      <c r="A282" s="5"/>
      <c r="B282" s="26">
        <f>IF(LoanIsGood,IF(ROW()-ROW(PaymentSchedule[[#Headers],[PMT NO]])&gt;ScheduledNumberOfPayments,"",ROW()-ROW(PaymentSchedule[[#Headers],[PMT NO]])),"")</f>
        <v>267</v>
      </c>
      <c r="C282" s="24">
        <f>IF(PaymentSchedule[[#This Row],[PMT NO]]&lt;&gt;"",EOMONTH(LoanStartDate,ROW(PaymentSchedule[[#This Row],[PMT NO]])-ROW(PaymentSchedule[[#Headers],[PMT NO]])-2)+DAY(LoanStartDate),"")</f>
        <v>54179</v>
      </c>
      <c r="D282" s="25">
        <f>IF(PaymentSchedule[[#This Row],[PMT NO]]&lt;&gt;"",IF(ROW()-ROW(PaymentSchedule[[#Headers],[BEGINNING BALANCE]])=1,LoanAmount,INDEX(PaymentSchedule[ENDING BALANCE],ROW()-ROW(PaymentSchedule[[#Headers],[BEGINNING BALANCE]])-1)),"")</f>
        <v>112195.49779063753</v>
      </c>
      <c r="E282" s="25">
        <f>IF(PaymentSchedule[[#This Row],[PMT NO]]&lt;&gt;"",ScheduledPayment,"")</f>
        <v>1498.8763128818807</v>
      </c>
      <c r="F28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82" s="25">
        <f>IF(PaymentSchedule[[#This Row],[PMT NO]]&lt;&gt;"",PaymentSchedule[[#This Row],[TOTAL PAYMENT]]-PaymentSchedule[[#This Row],[INTEREST]],"")</f>
        <v>937.8988239286931</v>
      </c>
      <c r="I282" s="25">
        <f>IF(PaymentSchedule[[#This Row],[PMT NO]]&lt;&gt;"",PaymentSchedule[[#This Row],[BEGINNING BALANCE]]*(InterestRate/PaymentsPerYear),"")</f>
        <v>560.97748895318762</v>
      </c>
      <c r="J28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111257.59896670883</v>
      </c>
      <c r="K282" s="25">
        <f>IF(PaymentSchedule[[#This Row],[PMT NO]]&lt;&gt;"",SUM(INDEX(PaymentSchedule[INTEREST],1,1):PaymentSchedule[[#This Row],[INTEREST]]),"")</f>
        <v>261457.57450617099</v>
      </c>
    </row>
    <row r="283" spans="1:11" x14ac:dyDescent="0.2">
      <c r="A283" s="5"/>
      <c r="B283" s="26">
        <f>IF(LoanIsGood,IF(ROW()-ROW(PaymentSchedule[[#Headers],[PMT NO]])&gt;ScheduledNumberOfPayments,"",ROW()-ROW(PaymentSchedule[[#Headers],[PMT NO]])),"")</f>
        <v>268</v>
      </c>
      <c r="C283" s="24">
        <f>IF(PaymentSchedule[[#This Row],[PMT NO]]&lt;&gt;"",EOMONTH(LoanStartDate,ROW(PaymentSchedule[[#This Row],[PMT NO]])-ROW(PaymentSchedule[[#Headers],[PMT NO]])-2)+DAY(LoanStartDate),"")</f>
        <v>54210</v>
      </c>
      <c r="D283" s="25">
        <f>IF(PaymentSchedule[[#This Row],[PMT NO]]&lt;&gt;"",IF(ROW()-ROW(PaymentSchedule[[#Headers],[BEGINNING BALANCE]])=1,LoanAmount,INDEX(PaymentSchedule[ENDING BALANCE],ROW()-ROW(PaymentSchedule[[#Headers],[BEGINNING BALANCE]])-1)),"")</f>
        <v>111257.59896670883</v>
      </c>
      <c r="E283" s="25">
        <f>IF(PaymentSchedule[[#This Row],[PMT NO]]&lt;&gt;"",ScheduledPayment,"")</f>
        <v>1498.8763128818807</v>
      </c>
      <c r="F28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83" s="25">
        <f>IF(PaymentSchedule[[#This Row],[PMT NO]]&lt;&gt;"",PaymentSchedule[[#This Row],[TOTAL PAYMENT]]-PaymentSchedule[[#This Row],[INTEREST]],"")</f>
        <v>942.58831804833653</v>
      </c>
      <c r="I283" s="25">
        <f>IF(PaymentSchedule[[#This Row],[PMT NO]]&lt;&gt;"",PaymentSchedule[[#This Row],[BEGINNING BALANCE]]*(InterestRate/PaymentsPerYear),"")</f>
        <v>556.28799483354419</v>
      </c>
      <c r="J28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110315.01064866049</v>
      </c>
      <c r="K283" s="25">
        <f>IF(PaymentSchedule[[#This Row],[PMT NO]]&lt;&gt;"",SUM(INDEX(PaymentSchedule[INTEREST],1,1):PaymentSchedule[[#This Row],[INTEREST]]),"")</f>
        <v>262013.86250100454</v>
      </c>
    </row>
    <row r="284" spans="1:11" x14ac:dyDescent="0.2">
      <c r="A284" s="5"/>
      <c r="B284" s="26">
        <f>IF(LoanIsGood,IF(ROW()-ROW(PaymentSchedule[[#Headers],[PMT NO]])&gt;ScheduledNumberOfPayments,"",ROW()-ROW(PaymentSchedule[[#Headers],[PMT NO]])),"")</f>
        <v>269</v>
      </c>
      <c r="C284" s="24">
        <f>IF(PaymentSchedule[[#This Row],[PMT NO]]&lt;&gt;"",EOMONTH(LoanStartDate,ROW(PaymentSchedule[[#This Row],[PMT NO]])-ROW(PaymentSchedule[[#Headers],[PMT NO]])-2)+DAY(LoanStartDate),"")</f>
        <v>54240</v>
      </c>
      <c r="D284" s="25">
        <f>IF(PaymentSchedule[[#This Row],[PMT NO]]&lt;&gt;"",IF(ROW()-ROW(PaymentSchedule[[#Headers],[BEGINNING BALANCE]])=1,LoanAmount,INDEX(PaymentSchedule[ENDING BALANCE],ROW()-ROW(PaymentSchedule[[#Headers],[BEGINNING BALANCE]])-1)),"")</f>
        <v>110315.01064866049</v>
      </c>
      <c r="E284" s="25">
        <f>IF(PaymentSchedule[[#This Row],[PMT NO]]&lt;&gt;"",ScheduledPayment,"")</f>
        <v>1498.8763128818807</v>
      </c>
      <c r="F28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84" s="25">
        <f>IF(PaymentSchedule[[#This Row],[PMT NO]]&lt;&gt;"",PaymentSchedule[[#This Row],[TOTAL PAYMENT]]-PaymentSchedule[[#This Row],[INTEREST]],"")</f>
        <v>947.30125963857824</v>
      </c>
      <c r="I284" s="25">
        <f>IF(PaymentSchedule[[#This Row],[PMT NO]]&lt;&gt;"",PaymentSchedule[[#This Row],[BEGINNING BALANCE]]*(InterestRate/PaymentsPerYear),"")</f>
        <v>551.57505324330248</v>
      </c>
      <c r="J28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109367.70938902191</v>
      </c>
      <c r="K284" s="25">
        <f>IF(PaymentSchedule[[#This Row],[PMT NO]]&lt;&gt;"",SUM(INDEX(PaymentSchedule[INTEREST],1,1):PaymentSchedule[[#This Row],[INTEREST]]),"")</f>
        <v>262565.43755424785</v>
      </c>
    </row>
    <row r="285" spans="1:11" x14ac:dyDescent="0.2">
      <c r="A285" s="5"/>
      <c r="B285" s="26">
        <f>IF(LoanIsGood,IF(ROW()-ROW(PaymentSchedule[[#Headers],[PMT NO]])&gt;ScheduledNumberOfPayments,"",ROW()-ROW(PaymentSchedule[[#Headers],[PMT NO]])),"")</f>
        <v>270</v>
      </c>
      <c r="C285" s="24">
        <f>IF(PaymentSchedule[[#This Row],[PMT NO]]&lt;&gt;"",EOMONTH(LoanStartDate,ROW(PaymentSchedule[[#This Row],[PMT NO]])-ROW(PaymentSchedule[[#Headers],[PMT NO]])-2)+DAY(LoanStartDate),"")</f>
        <v>54271</v>
      </c>
      <c r="D285" s="25">
        <f>IF(PaymentSchedule[[#This Row],[PMT NO]]&lt;&gt;"",IF(ROW()-ROW(PaymentSchedule[[#Headers],[BEGINNING BALANCE]])=1,LoanAmount,INDEX(PaymentSchedule[ENDING BALANCE],ROW()-ROW(PaymentSchedule[[#Headers],[BEGINNING BALANCE]])-1)),"")</f>
        <v>109367.70938902191</v>
      </c>
      <c r="E285" s="25">
        <f>IF(PaymentSchedule[[#This Row],[PMT NO]]&lt;&gt;"",ScheduledPayment,"")</f>
        <v>1498.8763128818807</v>
      </c>
      <c r="F28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85" s="25">
        <f>IF(PaymentSchedule[[#This Row],[PMT NO]]&lt;&gt;"",PaymentSchedule[[#This Row],[TOTAL PAYMENT]]-PaymentSchedule[[#This Row],[INTEREST]],"")</f>
        <v>952.03776593677117</v>
      </c>
      <c r="I285" s="25">
        <f>IF(PaymentSchedule[[#This Row],[PMT NO]]&lt;&gt;"",PaymentSchedule[[#This Row],[BEGINNING BALANCE]]*(InterestRate/PaymentsPerYear),"")</f>
        <v>546.83854694510956</v>
      </c>
      <c r="J28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108415.67162308515</v>
      </c>
      <c r="K285" s="25">
        <f>IF(PaymentSchedule[[#This Row],[PMT NO]]&lt;&gt;"",SUM(INDEX(PaymentSchedule[INTEREST],1,1):PaymentSchedule[[#This Row],[INTEREST]]),"")</f>
        <v>263112.27610119298</v>
      </c>
    </row>
    <row r="286" spans="1:11" x14ac:dyDescent="0.2">
      <c r="A286" s="5"/>
      <c r="B286" s="26">
        <f>IF(LoanIsGood,IF(ROW()-ROW(PaymentSchedule[[#Headers],[PMT NO]])&gt;ScheduledNumberOfPayments,"",ROW()-ROW(PaymentSchedule[[#Headers],[PMT NO]])),"")</f>
        <v>271</v>
      </c>
      <c r="C286" s="24">
        <f>IF(PaymentSchedule[[#This Row],[PMT NO]]&lt;&gt;"",EOMONTH(LoanStartDate,ROW(PaymentSchedule[[#This Row],[PMT NO]])-ROW(PaymentSchedule[[#Headers],[PMT NO]])-2)+DAY(LoanStartDate),"")</f>
        <v>54302</v>
      </c>
      <c r="D286" s="25">
        <f>IF(PaymentSchedule[[#This Row],[PMT NO]]&lt;&gt;"",IF(ROW()-ROW(PaymentSchedule[[#Headers],[BEGINNING BALANCE]])=1,LoanAmount,INDEX(PaymentSchedule[ENDING BALANCE],ROW()-ROW(PaymentSchedule[[#Headers],[BEGINNING BALANCE]])-1)),"")</f>
        <v>108415.67162308515</v>
      </c>
      <c r="E286" s="25">
        <f>IF(PaymentSchedule[[#This Row],[PMT NO]]&lt;&gt;"",ScheduledPayment,"")</f>
        <v>1498.8763128818807</v>
      </c>
      <c r="F28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86" s="25">
        <f>IF(PaymentSchedule[[#This Row],[PMT NO]]&lt;&gt;"",PaymentSchedule[[#This Row],[TOTAL PAYMENT]]-PaymentSchedule[[#This Row],[INTEREST]],"")</f>
        <v>956.79795476645495</v>
      </c>
      <c r="I286" s="25">
        <f>IF(PaymentSchedule[[#This Row],[PMT NO]]&lt;&gt;"",PaymentSchedule[[#This Row],[BEGINNING BALANCE]]*(InterestRate/PaymentsPerYear),"")</f>
        <v>542.07835811542577</v>
      </c>
      <c r="J28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107458.87366831869</v>
      </c>
      <c r="K286" s="25">
        <f>IF(PaymentSchedule[[#This Row],[PMT NO]]&lt;&gt;"",SUM(INDEX(PaymentSchedule[INTEREST],1,1):PaymentSchedule[[#This Row],[INTEREST]]),"")</f>
        <v>263654.35445930844</v>
      </c>
    </row>
    <row r="287" spans="1:11" x14ac:dyDescent="0.2">
      <c r="A287" s="5"/>
      <c r="B287" s="26">
        <f>IF(LoanIsGood,IF(ROW()-ROW(PaymentSchedule[[#Headers],[PMT NO]])&gt;ScheduledNumberOfPayments,"",ROW()-ROW(PaymentSchedule[[#Headers],[PMT NO]])),"")</f>
        <v>272</v>
      </c>
      <c r="C287" s="24">
        <f>IF(PaymentSchedule[[#This Row],[PMT NO]]&lt;&gt;"",EOMONTH(LoanStartDate,ROW(PaymentSchedule[[#This Row],[PMT NO]])-ROW(PaymentSchedule[[#Headers],[PMT NO]])-2)+DAY(LoanStartDate),"")</f>
        <v>54332</v>
      </c>
      <c r="D287" s="25">
        <f>IF(PaymentSchedule[[#This Row],[PMT NO]]&lt;&gt;"",IF(ROW()-ROW(PaymentSchedule[[#Headers],[BEGINNING BALANCE]])=1,LoanAmount,INDEX(PaymentSchedule[ENDING BALANCE],ROW()-ROW(PaymentSchedule[[#Headers],[BEGINNING BALANCE]])-1)),"")</f>
        <v>107458.87366831869</v>
      </c>
      <c r="E287" s="25">
        <f>IF(PaymentSchedule[[#This Row],[PMT NO]]&lt;&gt;"",ScheduledPayment,"")</f>
        <v>1498.8763128818807</v>
      </c>
      <c r="F28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87" s="25">
        <f>IF(PaymentSchedule[[#This Row],[PMT NO]]&lt;&gt;"",PaymentSchedule[[#This Row],[TOTAL PAYMENT]]-PaymentSchedule[[#This Row],[INTEREST]],"")</f>
        <v>961.58194454028728</v>
      </c>
      <c r="I287" s="25">
        <f>IF(PaymentSchedule[[#This Row],[PMT NO]]&lt;&gt;"",PaymentSchedule[[#This Row],[BEGINNING BALANCE]]*(InterestRate/PaymentsPerYear),"")</f>
        <v>537.29436834159344</v>
      </c>
      <c r="J28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106497.2917237784</v>
      </c>
      <c r="K287" s="25">
        <f>IF(PaymentSchedule[[#This Row],[PMT NO]]&lt;&gt;"",SUM(INDEX(PaymentSchedule[INTEREST],1,1):PaymentSchedule[[#This Row],[INTEREST]]),"")</f>
        <v>264191.64882765</v>
      </c>
    </row>
    <row r="288" spans="1:11" x14ac:dyDescent="0.2">
      <c r="A288" s="5"/>
      <c r="B288" s="26">
        <f>IF(LoanIsGood,IF(ROW()-ROW(PaymentSchedule[[#Headers],[PMT NO]])&gt;ScheduledNumberOfPayments,"",ROW()-ROW(PaymentSchedule[[#Headers],[PMT NO]])),"")</f>
        <v>273</v>
      </c>
      <c r="C288" s="24">
        <f>IF(PaymentSchedule[[#This Row],[PMT NO]]&lt;&gt;"",EOMONTH(LoanStartDate,ROW(PaymentSchedule[[#This Row],[PMT NO]])-ROW(PaymentSchedule[[#Headers],[PMT NO]])-2)+DAY(LoanStartDate),"")</f>
        <v>54363</v>
      </c>
      <c r="D288" s="25">
        <f>IF(PaymentSchedule[[#This Row],[PMT NO]]&lt;&gt;"",IF(ROW()-ROW(PaymentSchedule[[#Headers],[BEGINNING BALANCE]])=1,LoanAmount,INDEX(PaymentSchedule[ENDING BALANCE],ROW()-ROW(PaymentSchedule[[#Headers],[BEGINNING BALANCE]])-1)),"")</f>
        <v>106497.2917237784</v>
      </c>
      <c r="E288" s="25">
        <f>IF(PaymentSchedule[[#This Row],[PMT NO]]&lt;&gt;"",ScheduledPayment,"")</f>
        <v>1498.8763128818807</v>
      </c>
      <c r="F28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88" s="25">
        <f>IF(PaymentSchedule[[#This Row],[PMT NO]]&lt;&gt;"",PaymentSchedule[[#This Row],[TOTAL PAYMENT]]-PaymentSchedule[[#This Row],[INTEREST]],"")</f>
        <v>966.38985426298871</v>
      </c>
      <c r="I288" s="25">
        <f>IF(PaymentSchedule[[#This Row],[PMT NO]]&lt;&gt;"",PaymentSchedule[[#This Row],[BEGINNING BALANCE]]*(InterestRate/PaymentsPerYear),"")</f>
        <v>532.48645861889202</v>
      </c>
      <c r="J28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105530.90186951541</v>
      </c>
      <c r="K288" s="25">
        <f>IF(PaymentSchedule[[#This Row],[PMT NO]]&lt;&gt;"",SUM(INDEX(PaymentSchedule[INTEREST],1,1):PaymentSchedule[[#This Row],[INTEREST]]),"")</f>
        <v>264724.13528626889</v>
      </c>
    </row>
    <row r="289" spans="1:11" x14ac:dyDescent="0.2">
      <c r="A289" s="5"/>
      <c r="B289" s="26">
        <f>IF(LoanIsGood,IF(ROW()-ROW(PaymentSchedule[[#Headers],[PMT NO]])&gt;ScheduledNumberOfPayments,"",ROW()-ROW(PaymentSchedule[[#Headers],[PMT NO]])),"")</f>
        <v>274</v>
      </c>
      <c r="C289" s="24">
        <f>IF(PaymentSchedule[[#This Row],[PMT NO]]&lt;&gt;"",EOMONTH(LoanStartDate,ROW(PaymentSchedule[[#This Row],[PMT NO]])-ROW(PaymentSchedule[[#Headers],[PMT NO]])-2)+DAY(LoanStartDate),"")</f>
        <v>54393</v>
      </c>
      <c r="D289" s="25">
        <f>IF(PaymentSchedule[[#This Row],[PMT NO]]&lt;&gt;"",IF(ROW()-ROW(PaymentSchedule[[#Headers],[BEGINNING BALANCE]])=1,LoanAmount,INDEX(PaymentSchedule[ENDING BALANCE],ROW()-ROW(PaymentSchedule[[#Headers],[BEGINNING BALANCE]])-1)),"")</f>
        <v>105530.90186951541</v>
      </c>
      <c r="E289" s="25">
        <f>IF(PaymentSchedule[[#This Row],[PMT NO]]&lt;&gt;"",ScheduledPayment,"")</f>
        <v>1498.8763128818807</v>
      </c>
      <c r="F28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89" s="25">
        <f>IF(PaymentSchedule[[#This Row],[PMT NO]]&lt;&gt;"",PaymentSchedule[[#This Row],[TOTAL PAYMENT]]-PaymentSchedule[[#This Row],[INTEREST]],"")</f>
        <v>971.22180353430372</v>
      </c>
      <c r="I289" s="25">
        <f>IF(PaymentSchedule[[#This Row],[PMT NO]]&lt;&gt;"",PaymentSchedule[[#This Row],[BEGINNING BALANCE]]*(InterestRate/PaymentsPerYear),"")</f>
        <v>527.654509347577</v>
      </c>
      <c r="J28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104559.6800659811</v>
      </c>
      <c r="K289" s="25">
        <f>IF(PaymentSchedule[[#This Row],[PMT NO]]&lt;&gt;"",SUM(INDEX(PaymentSchedule[INTEREST],1,1):PaymentSchedule[[#This Row],[INTEREST]]),"")</f>
        <v>265251.78979561647</v>
      </c>
    </row>
    <row r="290" spans="1:11" x14ac:dyDescent="0.2">
      <c r="A290" s="5"/>
      <c r="B290" s="26">
        <f>IF(LoanIsGood,IF(ROW()-ROW(PaymentSchedule[[#Headers],[PMT NO]])&gt;ScheduledNumberOfPayments,"",ROW()-ROW(PaymentSchedule[[#Headers],[PMT NO]])),"")</f>
        <v>275</v>
      </c>
      <c r="C290" s="24">
        <f>IF(PaymentSchedule[[#This Row],[PMT NO]]&lt;&gt;"",EOMONTH(LoanStartDate,ROW(PaymentSchedule[[#This Row],[PMT NO]])-ROW(PaymentSchedule[[#Headers],[PMT NO]])-2)+DAY(LoanStartDate),"")</f>
        <v>54424</v>
      </c>
      <c r="D290" s="25">
        <f>IF(PaymentSchedule[[#This Row],[PMT NO]]&lt;&gt;"",IF(ROW()-ROW(PaymentSchedule[[#Headers],[BEGINNING BALANCE]])=1,LoanAmount,INDEX(PaymentSchedule[ENDING BALANCE],ROW()-ROW(PaymentSchedule[[#Headers],[BEGINNING BALANCE]])-1)),"")</f>
        <v>104559.6800659811</v>
      </c>
      <c r="E290" s="25">
        <f>IF(PaymentSchedule[[#This Row],[PMT NO]]&lt;&gt;"",ScheduledPayment,"")</f>
        <v>1498.8763128818807</v>
      </c>
      <c r="F29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90" s="25">
        <f>IF(PaymentSchedule[[#This Row],[PMT NO]]&lt;&gt;"",PaymentSchedule[[#This Row],[TOTAL PAYMENT]]-PaymentSchedule[[#This Row],[INTEREST]],"")</f>
        <v>976.07791255197526</v>
      </c>
      <c r="I290" s="25">
        <f>IF(PaymentSchedule[[#This Row],[PMT NO]]&lt;&gt;"",PaymentSchedule[[#This Row],[BEGINNING BALANCE]]*(InterestRate/PaymentsPerYear),"")</f>
        <v>522.79840032990546</v>
      </c>
      <c r="J29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103583.60215342912</v>
      </c>
      <c r="K290" s="25">
        <f>IF(PaymentSchedule[[#This Row],[PMT NO]]&lt;&gt;"",SUM(INDEX(PaymentSchedule[INTEREST],1,1):PaymentSchedule[[#This Row],[INTEREST]]),"")</f>
        <v>265774.58819594636</v>
      </c>
    </row>
    <row r="291" spans="1:11" x14ac:dyDescent="0.2">
      <c r="A291" s="5"/>
      <c r="B291" s="26">
        <f>IF(LoanIsGood,IF(ROW()-ROW(PaymentSchedule[[#Headers],[PMT NO]])&gt;ScheduledNumberOfPayments,"",ROW()-ROW(PaymentSchedule[[#Headers],[PMT NO]])),"")</f>
        <v>276</v>
      </c>
      <c r="C291" s="24">
        <f>IF(PaymentSchedule[[#This Row],[PMT NO]]&lt;&gt;"",EOMONTH(LoanStartDate,ROW(PaymentSchedule[[#This Row],[PMT NO]])-ROW(PaymentSchedule[[#Headers],[PMT NO]])-2)+DAY(LoanStartDate),"")</f>
        <v>54455</v>
      </c>
      <c r="D291" s="25">
        <f>IF(PaymentSchedule[[#This Row],[PMT NO]]&lt;&gt;"",IF(ROW()-ROW(PaymentSchedule[[#Headers],[BEGINNING BALANCE]])=1,LoanAmount,INDEX(PaymentSchedule[ENDING BALANCE],ROW()-ROW(PaymentSchedule[[#Headers],[BEGINNING BALANCE]])-1)),"")</f>
        <v>103583.60215342912</v>
      </c>
      <c r="E291" s="25">
        <f>IF(PaymentSchedule[[#This Row],[PMT NO]]&lt;&gt;"",ScheduledPayment,"")</f>
        <v>1498.8763128818807</v>
      </c>
      <c r="F29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91" s="25">
        <f>IF(PaymentSchedule[[#This Row],[PMT NO]]&lt;&gt;"",PaymentSchedule[[#This Row],[TOTAL PAYMENT]]-PaymentSchedule[[#This Row],[INTEREST]],"")</f>
        <v>980.95830211473515</v>
      </c>
      <c r="I291" s="25">
        <f>IF(PaymentSchedule[[#This Row],[PMT NO]]&lt;&gt;"",PaymentSchedule[[#This Row],[BEGINNING BALANCE]]*(InterestRate/PaymentsPerYear),"")</f>
        <v>517.91801076714557</v>
      </c>
      <c r="J29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102602.64385131438</v>
      </c>
      <c r="K291" s="25">
        <f>IF(PaymentSchedule[[#This Row],[PMT NO]]&lt;&gt;"",SUM(INDEX(PaymentSchedule[INTEREST],1,1):PaymentSchedule[[#This Row],[INTEREST]]),"")</f>
        <v>266292.5062067135</v>
      </c>
    </row>
    <row r="292" spans="1:11" x14ac:dyDescent="0.2">
      <c r="A292" s="5"/>
      <c r="B292" s="26">
        <f>IF(LoanIsGood,IF(ROW()-ROW(PaymentSchedule[[#Headers],[PMT NO]])&gt;ScheduledNumberOfPayments,"",ROW()-ROW(PaymentSchedule[[#Headers],[PMT NO]])),"")</f>
        <v>277</v>
      </c>
      <c r="C292" s="24">
        <f>IF(PaymentSchedule[[#This Row],[PMT NO]]&lt;&gt;"",EOMONTH(LoanStartDate,ROW(PaymentSchedule[[#This Row],[PMT NO]])-ROW(PaymentSchedule[[#Headers],[PMT NO]])-2)+DAY(LoanStartDate),"")</f>
        <v>54483</v>
      </c>
      <c r="D292" s="25">
        <f>IF(PaymentSchedule[[#This Row],[PMT NO]]&lt;&gt;"",IF(ROW()-ROW(PaymentSchedule[[#Headers],[BEGINNING BALANCE]])=1,LoanAmount,INDEX(PaymentSchedule[ENDING BALANCE],ROW()-ROW(PaymentSchedule[[#Headers],[BEGINNING BALANCE]])-1)),"")</f>
        <v>102602.64385131438</v>
      </c>
      <c r="E292" s="25">
        <f>IF(PaymentSchedule[[#This Row],[PMT NO]]&lt;&gt;"",ScheduledPayment,"")</f>
        <v>1498.8763128818807</v>
      </c>
      <c r="F29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92" s="25">
        <f>IF(PaymentSchedule[[#This Row],[PMT NO]]&lt;&gt;"",PaymentSchedule[[#This Row],[TOTAL PAYMENT]]-PaymentSchedule[[#This Row],[INTEREST]],"")</f>
        <v>985.86309362530881</v>
      </c>
      <c r="I292" s="25">
        <f>IF(PaymentSchedule[[#This Row],[PMT NO]]&lt;&gt;"",PaymentSchedule[[#This Row],[BEGINNING BALANCE]]*(InterestRate/PaymentsPerYear),"")</f>
        <v>513.01321925657192</v>
      </c>
      <c r="J29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101616.78075768908</v>
      </c>
      <c r="K292" s="25">
        <f>IF(PaymentSchedule[[#This Row],[PMT NO]]&lt;&gt;"",SUM(INDEX(PaymentSchedule[INTEREST],1,1):PaymentSchedule[[#This Row],[INTEREST]]),"")</f>
        <v>266805.51942597009</v>
      </c>
    </row>
    <row r="293" spans="1:11" x14ac:dyDescent="0.2">
      <c r="A293" s="5"/>
      <c r="B293" s="26">
        <f>IF(LoanIsGood,IF(ROW()-ROW(PaymentSchedule[[#Headers],[PMT NO]])&gt;ScheduledNumberOfPayments,"",ROW()-ROW(PaymentSchedule[[#Headers],[PMT NO]])),"")</f>
        <v>278</v>
      </c>
      <c r="C293" s="24">
        <f>IF(PaymentSchedule[[#This Row],[PMT NO]]&lt;&gt;"",EOMONTH(LoanStartDate,ROW(PaymentSchedule[[#This Row],[PMT NO]])-ROW(PaymentSchedule[[#Headers],[PMT NO]])-2)+DAY(LoanStartDate),"")</f>
        <v>54514</v>
      </c>
      <c r="D293" s="25">
        <f>IF(PaymentSchedule[[#This Row],[PMT NO]]&lt;&gt;"",IF(ROW()-ROW(PaymentSchedule[[#Headers],[BEGINNING BALANCE]])=1,LoanAmount,INDEX(PaymentSchedule[ENDING BALANCE],ROW()-ROW(PaymentSchedule[[#Headers],[BEGINNING BALANCE]])-1)),"")</f>
        <v>101616.78075768908</v>
      </c>
      <c r="E293" s="25">
        <f>IF(PaymentSchedule[[#This Row],[PMT NO]]&lt;&gt;"",ScheduledPayment,"")</f>
        <v>1498.8763128818807</v>
      </c>
      <c r="F29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93" s="25">
        <f>IF(PaymentSchedule[[#This Row],[PMT NO]]&lt;&gt;"",PaymentSchedule[[#This Row],[TOTAL PAYMENT]]-PaymentSchedule[[#This Row],[INTEREST]],"")</f>
        <v>990.79240909343525</v>
      </c>
      <c r="I293" s="25">
        <f>IF(PaymentSchedule[[#This Row],[PMT NO]]&lt;&gt;"",PaymentSchedule[[#This Row],[BEGINNING BALANCE]]*(InterestRate/PaymentsPerYear),"")</f>
        <v>508.08390378844541</v>
      </c>
      <c r="J29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100625.98834859564</v>
      </c>
      <c r="K293" s="25">
        <f>IF(PaymentSchedule[[#This Row],[PMT NO]]&lt;&gt;"",SUM(INDEX(PaymentSchedule[INTEREST],1,1):PaymentSchedule[[#This Row],[INTEREST]]),"")</f>
        <v>267313.60332975857</v>
      </c>
    </row>
    <row r="294" spans="1:11" x14ac:dyDescent="0.2">
      <c r="A294" s="5"/>
      <c r="B294" s="26">
        <f>IF(LoanIsGood,IF(ROW()-ROW(PaymentSchedule[[#Headers],[PMT NO]])&gt;ScheduledNumberOfPayments,"",ROW()-ROW(PaymentSchedule[[#Headers],[PMT NO]])),"")</f>
        <v>279</v>
      </c>
      <c r="C294" s="24">
        <f>IF(PaymentSchedule[[#This Row],[PMT NO]]&lt;&gt;"",EOMONTH(LoanStartDate,ROW(PaymentSchedule[[#This Row],[PMT NO]])-ROW(PaymentSchedule[[#Headers],[PMT NO]])-2)+DAY(LoanStartDate),"")</f>
        <v>54544</v>
      </c>
      <c r="D294" s="25">
        <f>IF(PaymentSchedule[[#This Row],[PMT NO]]&lt;&gt;"",IF(ROW()-ROW(PaymentSchedule[[#Headers],[BEGINNING BALANCE]])=1,LoanAmount,INDEX(PaymentSchedule[ENDING BALANCE],ROW()-ROW(PaymentSchedule[[#Headers],[BEGINNING BALANCE]])-1)),"")</f>
        <v>100625.98834859564</v>
      </c>
      <c r="E294" s="25">
        <f>IF(PaymentSchedule[[#This Row],[PMT NO]]&lt;&gt;"",ScheduledPayment,"")</f>
        <v>1498.8763128818807</v>
      </c>
      <c r="F29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94" s="25">
        <f>IF(PaymentSchedule[[#This Row],[PMT NO]]&lt;&gt;"",PaymentSchedule[[#This Row],[TOTAL PAYMENT]]-PaymentSchedule[[#This Row],[INTEREST]],"")</f>
        <v>995.74637113890253</v>
      </c>
      <c r="I294" s="25">
        <f>IF(PaymentSchedule[[#This Row],[PMT NO]]&lt;&gt;"",PaymentSchedule[[#This Row],[BEGINNING BALANCE]]*(InterestRate/PaymentsPerYear),"")</f>
        <v>503.12994174297819</v>
      </c>
      <c r="J29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99630.241977456739</v>
      </c>
      <c r="K294" s="25">
        <f>IF(PaymentSchedule[[#This Row],[PMT NO]]&lt;&gt;"",SUM(INDEX(PaymentSchedule[INTEREST],1,1):PaymentSchedule[[#This Row],[INTEREST]]),"")</f>
        <v>267816.73327150155</v>
      </c>
    </row>
    <row r="295" spans="1:11" x14ac:dyDescent="0.2">
      <c r="A295" s="5"/>
      <c r="B295" s="26">
        <f>IF(LoanIsGood,IF(ROW()-ROW(PaymentSchedule[[#Headers],[PMT NO]])&gt;ScheduledNumberOfPayments,"",ROW()-ROW(PaymentSchedule[[#Headers],[PMT NO]])),"")</f>
        <v>280</v>
      </c>
      <c r="C295" s="24">
        <f>IF(PaymentSchedule[[#This Row],[PMT NO]]&lt;&gt;"",EOMONTH(LoanStartDate,ROW(PaymentSchedule[[#This Row],[PMT NO]])-ROW(PaymentSchedule[[#Headers],[PMT NO]])-2)+DAY(LoanStartDate),"")</f>
        <v>54575</v>
      </c>
      <c r="D295" s="25">
        <f>IF(PaymentSchedule[[#This Row],[PMT NO]]&lt;&gt;"",IF(ROW()-ROW(PaymentSchedule[[#Headers],[BEGINNING BALANCE]])=1,LoanAmount,INDEX(PaymentSchedule[ENDING BALANCE],ROW()-ROW(PaymentSchedule[[#Headers],[BEGINNING BALANCE]])-1)),"")</f>
        <v>99630.241977456739</v>
      </c>
      <c r="E295" s="25">
        <f>IF(PaymentSchedule[[#This Row],[PMT NO]]&lt;&gt;"",ScheduledPayment,"")</f>
        <v>1498.8763128818807</v>
      </c>
      <c r="F29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95" s="25">
        <f>IF(PaymentSchedule[[#This Row],[PMT NO]]&lt;&gt;"",PaymentSchedule[[#This Row],[TOTAL PAYMENT]]-PaymentSchedule[[#This Row],[INTEREST]],"")</f>
        <v>1000.725102994597</v>
      </c>
      <c r="I295" s="25">
        <f>IF(PaymentSchedule[[#This Row],[PMT NO]]&lt;&gt;"",PaymentSchedule[[#This Row],[BEGINNING BALANCE]]*(InterestRate/PaymentsPerYear),"")</f>
        <v>498.1512098872837</v>
      </c>
      <c r="J29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98629.516874462148</v>
      </c>
      <c r="K295" s="25">
        <f>IF(PaymentSchedule[[#This Row],[PMT NO]]&lt;&gt;"",SUM(INDEX(PaymentSchedule[INTEREST],1,1):PaymentSchedule[[#This Row],[INTEREST]]),"")</f>
        <v>268314.88448138884</v>
      </c>
    </row>
    <row r="296" spans="1:11" x14ac:dyDescent="0.2">
      <c r="A296" s="5"/>
      <c r="B296" s="26">
        <f>IF(LoanIsGood,IF(ROW()-ROW(PaymentSchedule[[#Headers],[PMT NO]])&gt;ScheduledNumberOfPayments,"",ROW()-ROW(PaymentSchedule[[#Headers],[PMT NO]])),"")</f>
        <v>281</v>
      </c>
      <c r="C296" s="24">
        <f>IF(PaymentSchedule[[#This Row],[PMT NO]]&lt;&gt;"",EOMONTH(LoanStartDate,ROW(PaymentSchedule[[#This Row],[PMT NO]])-ROW(PaymentSchedule[[#Headers],[PMT NO]])-2)+DAY(LoanStartDate),"")</f>
        <v>54605</v>
      </c>
      <c r="D296" s="25">
        <f>IF(PaymentSchedule[[#This Row],[PMT NO]]&lt;&gt;"",IF(ROW()-ROW(PaymentSchedule[[#Headers],[BEGINNING BALANCE]])=1,LoanAmount,INDEX(PaymentSchedule[ENDING BALANCE],ROW()-ROW(PaymentSchedule[[#Headers],[BEGINNING BALANCE]])-1)),"")</f>
        <v>98629.516874462148</v>
      </c>
      <c r="E296" s="25">
        <f>IF(PaymentSchedule[[#This Row],[PMT NO]]&lt;&gt;"",ScheduledPayment,"")</f>
        <v>1498.8763128818807</v>
      </c>
      <c r="F29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96" s="25">
        <f>IF(PaymentSchedule[[#This Row],[PMT NO]]&lt;&gt;"",PaymentSchedule[[#This Row],[TOTAL PAYMENT]]-PaymentSchedule[[#This Row],[INTEREST]],"")</f>
        <v>1005.7287285095699</v>
      </c>
      <c r="I296" s="25">
        <f>IF(PaymentSchedule[[#This Row],[PMT NO]]&lt;&gt;"",PaymentSchedule[[#This Row],[BEGINNING BALANCE]]*(InterestRate/PaymentsPerYear),"")</f>
        <v>493.14758437231075</v>
      </c>
      <c r="J29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97623.788145952582</v>
      </c>
      <c r="K296" s="25">
        <f>IF(PaymentSchedule[[#This Row],[PMT NO]]&lt;&gt;"",SUM(INDEX(PaymentSchedule[INTEREST],1,1):PaymentSchedule[[#This Row],[INTEREST]]),"")</f>
        <v>268808.03206576116</v>
      </c>
    </row>
    <row r="297" spans="1:11" x14ac:dyDescent="0.2">
      <c r="A297" s="5"/>
      <c r="B297" s="26">
        <f>IF(LoanIsGood,IF(ROW()-ROW(PaymentSchedule[[#Headers],[PMT NO]])&gt;ScheduledNumberOfPayments,"",ROW()-ROW(PaymentSchedule[[#Headers],[PMT NO]])),"")</f>
        <v>282</v>
      </c>
      <c r="C297" s="24">
        <f>IF(PaymentSchedule[[#This Row],[PMT NO]]&lt;&gt;"",EOMONTH(LoanStartDate,ROW(PaymentSchedule[[#This Row],[PMT NO]])-ROW(PaymentSchedule[[#Headers],[PMT NO]])-2)+DAY(LoanStartDate),"")</f>
        <v>54636</v>
      </c>
      <c r="D297" s="25">
        <f>IF(PaymentSchedule[[#This Row],[PMT NO]]&lt;&gt;"",IF(ROW()-ROW(PaymentSchedule[[#Headers],[BEGINNING BALANCE]])=1,LoanAmount,INDEX(PaymentSchedule[ENDING BALANCE],ROW()-ROW(PaymentSchedule[[#Headers],[BEGINNING BALANCE]])-1)),"")</f>
        <v>97623.788145952582</v>
      </c>
      <c r="E297" s="25">
        <f>IF(PaymentSchedule[[#This Row],[PMT NO]]&lt;&gt;"",ScheduledPayment,"")</f>
        <v>1498.8763128818807</v>
      </c>
      <c r="F29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97" s="25">
        <f>IF(PaymentSchedule[[#This Row],[PMT NO]]&lt;&gt;"",PaymentSchedule[[#This Row],[TOTAL PAYMENT]]-PaymentSchedule[[#This Row],[INTEREST]],"")</f>
        <v>1010.7573721521178</v>
      </c>
      <c r="I297" s="25">
        <f>IF(PaymentSchedule[[#This Row],[PMT NO]]&lt;&gt;"",PaymentSchedule[[#This Row],[BEGINNING BALANCE]]*(InterestRate/PaymentsPerYear),"")</f>
        <v>488.11894072976293</v>
      </c>
      <c r="J29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96613.030773800463</v>
      </c>
      <c r="K297" s="25">
        <f>IF(PaymentSchedule[[#This Row],[PMT NO]]&lt;&gt;"",SUM(INDEX(PaymentSchedule[INTEREST],1,1):PaymentSchedule[[#This Row],[INTEREST]]),"")</f>
        <v>269296.15100649092</v>
      </c>
    </row>
    <row r="298" spans="1:11" x14ac:dyDescent="0.2">
      <c r="A298" s="5"/>
      <c r="B298" s="26">
        <f>IF(LoanIsGood,IF(ROW()-ROW(PaymentSchedule[[#Headers],[PMT NO]])&gt;ScheduledNumberOfPayments,"",ROW()-ROW(PaymentSchedule[[#Headers],[PMT NO]])),"")</f>
        <v>283</v>
      </c>
      <c r="C298" s="24">
        <f>IF(PaymentSchedule[[#This Row],[PMT NO]]&lt;&gt;"",EOMONTH(LoanStartDate,ROW(PaymentSchedule[[#This Row],[PMT NO]])-ROW(PaymentSchedule[[#Headers],[PMT NO]])-2)+DAY(LoanStartDate),"")</f>
        <v>54667</v>
      </c>
      <c r="D298" s="25">
        <f>IF(PaymentSchedule[[#This Row],[PMT NO]]&lt;&gt;"",IF(ROW()-ROW(PaymentSchedule[[#Headers],[BEGINNING BALANCE]])=1,LoanAmount,INDEX(PaymentSchedule[ENDING BALANCE],ROW()-ROW(PaymentSchedule[[#Headers],[BEGINNING BALANCE]])-1)),"")</f>
        <v>96613.030773800463</v>
      </c>
      <c r="E298" s="25">
        <f>IF(PaymentSchedule[[#This Row],[PMT NO]]&lt;&gt;"",ScheduledPayment,"")</f>
        <v>1498.8763128818807</v>
      </c>
      <c r="F29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98" s="25">
        <f>IF(PaymentSchedule[[#This Row],[PMT NO]]&lt;&gt;"",PaymentSchedule[[#This Row],[TOTAL PAYMENT]]-PaymentSchedule[[#This Row],[INTEREST]],"")</f>
        <v>1015.8111590128784</v>
      </c>
      <c r="I298" s="25">
        <f>IF(PaymentSchedule[[#This Row],[PMT NO]]&lt;&gt;"",PaymentSchedule[[#This Row],[BEGINNING BALANCE]]*(InterestRate/PaymentsPerYear),"")</f>
        <v>483.0651538690023</v>
      </c>
      <c r="J29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95597.21961478758</v>
      </c>
      <c r="K298" s="25">
        <f>IF(PaymentSchedule[[#This Row],[PMT NO]]&lt;&gt;"",SUM(INDEX(PaymentSchedule[INTEREST],1,1):PaymentSchedule[[#This Row],[INTEREST]]),"")</f>
        <v>269779.21616035991</v>
      </c>
    </row>
    <row r="299" spans="1:11" x14ac:dyDescent="0.2">
      <c r="A299" s="5"/>
      <c r="B299" s="26">
        <f>IF(LoanIsGood,IF(ROW()-ROW(PaymentSchedule[[#Headers],[PMT NO]])&gt;ScheduledNumberOfPayments,"",ROW()-ROW(PaymentSchedule[[#Headers],[PMT NO]])),"")</f>
        <v>284</v>
      </c>
      <c r="C299" s="24">
        <f>IF(PaymentSchedule[[#This Row],[PMT NO]]&lt;&gt;"",EOMONTH(LoanStartDate,ROW(PaymentSchedule[[#This Row],[PMT NO]])-ROW(PaymentSchedule[[#Headers],[PMT NO]])-2)+DAY(LoanStartDate),"")</f>
        <v>54697</v>
      </c>
      <c r="D299" s="25">
        <f>IF(PaymentSchedule[[#This Row],[PMT NO]]&lt;&gt;"",IF(ROW()-ROW(PaymentSchedule[[#Headers],[BEGINNING BALANCE]])=1,LoanAmount,INDEX(PaymentSchedule[ENDING BALANCE],ROW()-ROW(PaymentSchedule[[#Headers],[BEGINNING BALANCE]])-1)),"")</f>
        <v>95597.21961478758</v>
      </c>
      <c r="E299" s="25">
        <f>IF(PaymentSchedule[[#This Row],[PMT NO]]&lt;&gt;"",ScheduledPayment,"")</f>
        <v>1498.8763128818807</v>
      </c>
      <c r="F29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299" s="25">
        <f>IF(PaymentSchedule[[#This Row],[PMT NO]]&lt;&gt;"",PaymentSchedule[[#This Row],[TOTAL PAYMENT]]-PaymentSchedule[[#This Row],[INTEREST]],"")</f>
        <v>1020.8902148079428</v>
      </c>
      <c r="I299" s="25">
        <f>IF(PaymentSchedule[[#This Row],[PMT NO]]&lt;&gt;"",PaymentSchedule[[#This Row],[BEGINNING BALANCE]]*(InterestRate/PaymentsPerYear),"")</f>
        <v>477.98609807393791</v>
      </c>
      <c r="J29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94576.329399979644</v>
      </c>
      <c r="K299" s="25">
        <f>IF(PaymentSchedule[[#This Row],[PMT NO]]&lt;&gt;"",SUM(INDEX(PaymentSchedule[INTEREST],1,1):PaymentSchedule[[#This Row],[INTEREST]]),"")</f>
        <v>270257.20225843386</v>
      </c>
    </row>
    <row r="300" spans="1:11" x14ac:dyDescent="0.2">
      <c r="A300" s="5"/>
      <c r="B300" s="26">
        <f>IF(LoanIsGood,IF(ROW()-ROW(PaymentSchedule[[#Headers],[PMT NO]])&gt;ScheduledNumberOfPayments,"",ROW()-ROW(PaymentSchedule[[#Headers],[PMT NO]])),"")</f>
        <v>285</v>
      </c>
      <c r="C300" s="24">
        <f>IF(PaymentSchedule[[#This Row],[PMT NO]]&lt;&gt;"",EOMONTH(LoanStartDate,ROW(PaymentSchedule[[#This Row],[PMT NO]])-ROW(PaymentSchedule[[#Headers],[PMT NO]])-2)+DAY(LoanStartDate),"")</f>
        <v>54728</v>
      </c>
      <c r="D300" s="25">
        <f>IF(PaymentSchedule[[#This Row],[PMT NO]]&lt;&gt;"",IF(ROW()-ROW(PaymentSchedule[[#Headers],[BEGINNING BALANCE]])=1,LoanAmount,INDEX(PaymentSchedule[ENDING BALANCE],ROW()-ROW(PaymentSchedule[[#Headers],[BEGINNING BALANCE]])-1)),"")</f>
        <v>94576.329399979644</v>
      </c>
      <c r="E300" s="25">
        <f>IF(PaymentSchedule[[#This Row],[PMT NO]]&lt;&gt;"",ScheduledPayment,"")</f>
        <v>1498.8763128818807</v>
      </c>
      <c r="F30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00" s="25">
        <f>IF(PaymentSchedule[[#This Row],[PMT NO]]&lt;&gt;"",PaymentSchedule[[#This Row],[TOTAL PAYMENT]]-PaymentSchedule[[#This Row],[INTEREST]],"")</f>
        <v>1025.9946658819824</v>
      </c>
      <c r="I300" s="25">
        <f>IF(PaymentSchedule[[#This Row],[PMT NO]]&lt;&gt;"",PaymentSchedule[[#This Row],[BEGINNING BALANCE]]*(InterestRate/PaymentsPerYear),"")</f>
        <v>472.88164699989824</v>
      </c>
      <c r="J30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93550.334734097662</v>
      </c>
      <c r="K300" s="25">
        <f>IF(PaymentSchedule[[#This Row],[PMT NO]]&lt;&gt;"",SUM(INDEX(PaymentSchedule[INTEREST],1,1):PaymentSchedule[[#This Row],[INTEREST]]),"")</f>
        <v>270730.08390543377</v>
      </c>
    </row>
    <row r="301" spans="1:11" x14ac:dyDescent="0.2">
      <c r="A301" s="5"/>
      <c r="B301" s="26">
        <f>IF(LoanIsGood,IF(ROW()-ROW(PaymentSchedule[[#Headers],[PMT NO]])&gt;ScheduledNumberOfPayments,"",ROW()-ROW(PaymentSchedule[[#Headers],[PMT NO]])),"")</f>
        <v>286</v>
      </c>
      <c r="C301" s="24">
        <f>IF(PaymentSchedule[[#This Row],[PMT NO]]&lt;&gt;"",EOMONTH(LoanStartDate,ROW(PaymentSchedule[[#This Row],[PMT NO]])-ROW(PaymentSchedule[[#Headers],[PMT NO]])-2)+DAY(LoanStartDate),"")</f>
        <v>54758</v>
      </c>
      <c r="D301" s="25">
        <f>IF(PaymentSchedule[[#This Row],[PMT NO]]&lt;&gt;"",IF(ROW()-ROW(PaymentSchedule[[#Headers],[BEGINNING BALANCE]])=1,LoanAmount,INDEX(PaymentSchedule[ENDING BALANCE],ROW()-ROW(PaymentSchedule[[#Headers],[BEGINNING BALANCE]])-1)),"")</f>
        <v>93550.334734097662</v>
      </c>
      <c r="E301" s="25">
        <f>IF(PaymentSchedule[[#This Row],[PMT NO]]&lt;&gt;"",ScheduledPayment,"")</f>
        <v>1498.8763128818807</v>
      </c>
      <c r="F30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01" s="25">
        <f>IF(PaymentSchedule[[#This Row],[PMT NO]]&lt;&gt;"",PaymentSchedule[[#This Row],[TOTAL PAYMENT]]-PaymentSchedule[[#This Row],[INTEREST]],"")</f>
        <v>1031.1246392113924</v>
      </c>
      <c r="I301" s="25">
        <f>IF(PaymentSchedule[[#This Row],[PMT NO]]&lt;&gt;"",PaymentSchedule[[#This Row],[BEGINNING BALANCE]]*(InterestRate/PaymentsPerYear),"")</f>
        <v>467.75167367048834</v>
      </c>
      <c r="J30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92519.210094886264</v>
      </c>
      <c r="K301" s="25">
        <f>IF(PaymentSchedule[[#This Row],[PMT NO]]&lt;&gt;"",SUM(INDEX(PaymentSchedule[INTEREST],1,1):PaymentSchedule[[#This Row],[INTEREST]]),"")</f>
        <v>271197.83557910426</v>
      </c>
    </row>
    <row r="302" spans="1:11" x14ac:dyDescent="0.2">
      <c r="A302" s="5"/>
      <c r="B302" s="26">
        <f>IF(LoanIsGood,IF(ROW()-ROW(PaymentSchedule[[#Headers],[PMT NO]])&gt;ScheduledNumberOfPayments,"",ROW()-ROW(PaymentSchedule[[#Headers],[PMT NO]])),"")</f>
        <v>287</v>
      </c>
      <c r="C302" s="24">
        <f>IF(PaymentSchedule[[#This Row],[PMT NO]]&lt;&gt;"",EOMONTH(LoanStartDate,ROW(PaymentSchedule[[#This Row],[PMT NO]])-ROW(PaymentSchedule[[#Headers],[PMT NO]])-2)+DAY(LoanStartDate),"")</f>
        <v>54789</v>
      </c>
      <c r="D302" s="25">
        <f>IF(PaymentSchedule[[#This Row],[PMT NO]]&lt;&gt;"",IF(ROW()-ROW(PaymentSchedule[[#Headers],[BEGINNING BALANCE]])=1,LoanAmount,INDEX(PaymentSchedule[ENDING BALANCE],ROW()-ROW(PaymentSchedule[[#Headers],[BEGINNING BALANCE]])-1)),"")</f>
        <v>92519.210094886264</v>
      </c>
      <c r="E302" s="25">
        <f>IF(PaymentSchedule[[#This Row],[PMT NO]]&lt;&gt;"",ScheduledPayment,"")</f>
        <v>1498.8763128818807</v>
      </c>
      <c r="F30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02" s="25">
        <f>IF(PaymentSchedule[[#This Row],[PMT NO]]&lt;&gt;"",PaymentSchedule[[#This Row],[TOTAL PAYMENT]]-PaymentSchedule[[#This Row],[INTEREST]],"")</f>
        <v>1036.2802624074493</v>
      </c>
      <c r="I302" s="25">
        <f>IF(PaymentSchedule[[#This Row],[PMT NO]]&lt;&gt;"",PaymentSchedule[[#This Row],[BEGINNING BALANCE]]*(InterestRate/PaymentsPerYear),"")</f>
        <v>462.59605047443131</v>
      </c>
      <c r="J30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91482.929832478811</v>
      </c>
      <c r="K302" s="25">
        <f>IF(PaymentSchedule[[#This Row],[PMT NO]]&lt;&gt;"",SUM(INDEX(PaymentSchedule[INTEREST],1,1):PaymentSchedule[[#This Row],[INTEREST]]),"")</f>
        <v>271660.4316295787</v>
      </c>
    </row>
    <row r="303" spans="1:11" x14ac:dyDescent="0.2">
      <c r="A303" s="5"/>
      <c r="B303" s="26">
        <f>IF(LoanIsGood,IF(ROW()-ROW(PaymentSchedule[[#Headers],[PMT NO]])&gt;ScheduledNumberOfPayments,"",ROW()-ROW(PaymentSchedule[[#Headers],[PMT NO]])),"")</f>
        <v>288</v>
      </c>
      <c r="C303" s="24">
        <f>IF(PaymentSchedule[[#This Row],[PMT NO]]&lt;&gt;"",EOMONTH(LoanStartDate,ROW(PaymentSchedule[[#This Row],[PMT NO]])-ROW(PaymentSchedule[[#Headers],[PMT NO]])-2)+DAY(LoanStartDate),"")</f>
        <v>54820</v>
      </c>
      <c r="D303" s="25">
        <f>IF(PaymentSchedule[[#This Row],[PMT NO]]&lt;&gt;"",IF(ROW()-ROW(PaymentSchedule[[#Headers],[BEGINNING BALANCE]])=1,LoanAmount,INDEX(PaymentSchedule[ENDING BALANCE],ROW()-ROW(PaymentSchedule[[#Headers],[BEGINNING BALANCE]])-1)),"")</f>
        <v>91482.929832478811</v>
      </c>
      <c r="E303" s="25">
        <f>IF(PaymentSchedule[[#This Row],[PMT NO]]&lt;&gt;"",ScheduledPayment,"")</f>
        <v>1498.8763128818807</v>
      </c>
      <c r="F30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03" s="25">
        <f>IF(PaymentSchedule[[#This Row],[PMT NO]]&lt;&gt;"",PaymentSchedule[[#This Row],[TOTAL PAYMENT]]-PaymentSchedule[[#This Row],[INTEREST]],"")</f>
        <v>1041.4616637194868</v>
      </c>
      <c r="I303" s="25">
        <f>IF(PaymentSchedule[[#This Row],[PMT NO]]&lt;&gt;"",PaymentSchedule[[#This Row],[BEGINNING BALANCE]]*(InterestRate/PaymentsPerYear),"")</f>
        <v>457.41464916239408</v>
      </c>
      <c r="J30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90441.468168759326</v>
      </c>
      <c r="K303" s="25">
        <f>IF(PaymentSchedule[[#This Row],[PMT NO]]&lt;&gt;"",SUM(INDEX(PaymentSchedule[INTEREST],1,1):PaymentSchedule[[#This Row],[INTEREST]]),"")</f>
        <v>272117.84627874108</v>
      </c>
    </row>
    <row r="304" spans="1:11" x14ac:dyDescent="0.2">
      <c r="A304" s="5"/>
      <c r="B304" s="26">
        <f>IF(LoanIsGood,IF(ROW()-ROW(PaymentSchedule[[#Headers],[PMT NO]])&gt;ScheduledNumberOfPayments,"",ROW()-ROW(PaymentSchedule[[#Headers],[PMT NO]])),"")</f>
        <v>289</v>
      </c>
      <c r="C304" s="24">
        <f>IF(PaymentSchedule[[#This Row],[PMT NO]]&lt;&gt;"",EOMONTH(LoanStartDate,ROW(PaymentSchedule[[#This Row],[PMT NO]])-ROW(PaymentSchedule[[#Headers],[PMT NO]])-2)+DAY(LoanStartDate),"")</f>
        <v>54848</v>
      </c>
      <c r="D304" s="25">
        <f>IF(PaymentSchedule[[#This Row],[PMT NO]]&lt;&gt;"",IF(ROW()-ROW(PaymentSchedule[[#Headers],[BEGINNING BALANCE]])=1,LoanAmount,INDEX(PaymentSchedule[ENDING BALANCE],ROW()-ROW(PaymentSchedule[[#Headers],[BEGINNING BALANCE]])-1)),"")</f>
        <v>90441.468168759326</v>
      </c>
      <c r="E304" s="25">
        <f>IF(PaymentSchedule[[#This Row],[PMT NO]]&lt;&gt;"",ScheduledPayment,"")</f>
        <v>1498.8763128818807</v>
      </c>
      <c r="F30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04" s="25">
        <f>IF(PaymentSchedule[[#This Row],[PMT NO]]&lt;&gt;"",PaymentSchedule[[#This Row],[TOTAL PAYMENT]]-PaymentSchedule[[#This Row],[INTEREST]],"")</f>
        <v>1046.6689720380841</v>
      </c>
      <c r="I304" s="25">
        <f>IF(PaymentSchedule[[#This Row],[PMT NO]]&lt;&gt;"",PaymentSchedule[[#This Row],[BEGINNING BALANCE]]*(InterestRate/PaymentsPerYear),"")</f>
        <v>452.20734084379666</v>
      </c>
      <c r="J30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89394.799196721244</v>
      </c>
      <c r="K304" s="25">
        <f>IF(PaymentSchedule[[#This Row],[PMT NO]]&lt;&gt;"",SUM(INDEX(PaymentSchedule[INTEREST],1,1):PaymentSchedule[[#This Row],[INTEREST]]),"")</f>
        <v>272570.05361958488</v>
      </c>
    </row>
    <row r="305" spans="1:11" x14ac:dyDescent="0.2">
      <c r="A305" s="5"/>
      <c r="B305" s="26">
        <f>IF(LoanIsGood,IF(ROW()-ROW(PaymentSchedule[[#Headers],[PMT NO]])&gt;ScheduledNumberOfPayments,"",ROW()-ROW(PaymentSchedule[[#Headers],[PMT NO]])),"")</f>
        <v>290</v>
      </c>
      <c r="C305" s="24">
        <f>IF(PaymentSchedule[[#This Row],[PMT NO]]&lt;&gt;"",EOMONTH(LoanStartDate,ROW(PaymentSchedule[[#This Row],[PMT NO]])-ROW(PaymentSchedule[[#Headers],[PMT NO]])-2)+DAY(LoanStartDate),"")</f>
        <v>54879</v>
      </c>
      <c r="D305" s="25">
        <f>IF(PaymentSchedule[[#This Row],[PMT NO]]&lt;&gt;"",IF(ROW()-ROW(PaymentSchedule[[#Headers],[BEGINNING BALANCE]])=1,LoanAmount,INDEX(PaymentSchedule[ENDING BALANCE],ROW()-ROW(PaymentSchedule[[#Headers],[BEGINNING BALANCE]])-1)),"")</f>
        <v>89394.799196721244</v>
      </c>
      <c r="E305" s="25">
        <f>IF(PaymentSchedule[[#This Row],[PMT NO]]&lt;&gt;"",ScheduledPayment,"")</f>
        <v>1498.8763128818807</v>
      </c>
      <c r="F30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05" s="25">
        <f>IF(PaymentSchedule[[#This Row],[PMT NO]]&lt;&gt;"",PaymentSchedule[[#This Row],[TOTAL PAYMENT]]-PaymentSchedule[[#This Row],[INTEREST]],"")</f>
        <v>1051.9023168982744</v>
      </c>
      <c r="I305" s="25">
        <f>IF(PaymentSchedule[[#This Row],[PMT NO]]&lt;&gt;"",PaymentSchedule[[#This Row],[BEGINNING BALANCE]]*(InterestRate/PaymentsPerYear),"")</f>
        <v>446.97399598360624</v>
      </c>
      <c r="J30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88342.896879822976</v>
      </c>
      <c r="K305" s="25">
        <f>IF(PaymentSchedule[[#This Row],[PMT NO]]&lt;&gt;"",SUM(INDEX(PaymentSchedule[INTEREST],1,1):PaymentSchedule[[#This Row],[INTEREST]]),"")</f>
        <v>273017.02761556848</v>
      </c>
    </row>
    <row r="306" spans="1:11" x14ac:dyDescent="0.2">
      <c r="A306" s="5"/>
      <c r="B306" s="26">
        <f>IF(LoanIsGood,IF(ROW()-ROW(PaymentSchedule[[#Headers],[PMT NO]])&gt;ScheduledNumberOfPayments,"",ROW()-ROW(PaymentSchedule[[#Headers],[PMT NO]])),"")</f>
        <v>291</v>
      </c>
      <c r="C306" s="24">
        <f>IF(PaymentSchedule[[#This Row],[PMT NO]]&lt;&gt;"",EOMONTH(LoanStartDate,ROW(PaymentSchedule[[#This Row],[PMT NO]])-ROW(PaymentSchedule[[#Headers],[PMT NO]])-2)+DAY(LoanStartDate),"")</f>
        <v>54909</v>
      </c>
      <c r="D306" s="25">
        <f>IF(PaymentSchedule[[#This Row],[PMT NO]]&lt;&gt;"",IF(ROW()-ROW(PaymentSchedule[[#Headers],[BEGINNING BALANCE]])=1,LoanAmount,INDEX(PaymentSchedule[ENDING BALANCE],ROW()-ROW(PaymentSchedule[[#Headers],[BEGINNING BALANCE]])-1)),"")</f>
        <v>88342.896879822976</v>
      </c>
      <c r="E306" s="25">
        <f>IF(PaymentSchedule[[#This Row],[PMT NO]]&lt;&gt;"",ScheduledPayment,"")</f>
        <v>1498.8763128818807</v>
      </c>
      <c r="F30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06" s="25">
        <f>IF(PaymentSchedule[[#This Row],[PMT NO]]&lt;&gt;"",PaymentSchedule[[#This Row],[TOTAL PAYMENT]]-PaymentSchedule[[#This Row],[INTEREST]],"")</f>
        <v>1057.1618284827659</v>
      </c>
      <c r="I306" s="25">
        <f>IF(PaymentSchedule[[#This Row],[PMT NO]]&lt;&gt;"",PaymentSchedule[[#This Row],[BEGINNING BALANCE]]*(InterestRate/PaymentsPerYear),"")</f>
        <v>441.71448439911489</v>
      </c>
      <c r="J30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87285.735051340205</v>
      </c>
      <c r="K306" s="25">
        <f>IF(PaymentSchedule[[#This Row],[PMT NO]]&lt;&gt;"",SUM(INDEX(PaymentSchedule[INTEREST],1,1):PaymentSchedule[[#This Row],[INTEREST]]),"")</f>
        <v>273458.74209996761</v>
      </c>
    </row>
    <row r="307" spans="1:11" x14ac:dyDescent="0.2">
      <c r="A307" s="5"/>
      <c r="B307" s="26">
        <f>IF(LoanIsGood,IF(ROW()-ROW(PaymentSchedule[[#Headers],[PMT NO]])&gt;ScheduledNumberOfPayments,"",ROW()-ROW(PaymentSchedule[[#Headers],[PMT NO]])),"")</f>
        <v>292</v>
      </c>
      <c r="C307" s="24">
        <f>IF(PaymentSchedule[[#This Row],[PMT NO]]&lt;&gt;"",EOMONTH(LoanStartDate,ROW(PaymentSchedule[[#This Row],[PMT NO]])-ROW(PaymentSchedule[[#Headers],[PMT NO]])-2)+DAY(LoanStartDate),"")</f>
        <v>54940</v>
      </c>
      <c r="D307" s="25">
        <f>IF(PaymentSchedule[[#This Row],[PMT NO]]&lt;&gt;"",IF(ROW()-ROW(PaymentSchedule[[#Headers],[BEGINNING BALANCE]])=1,LoanAmount,INDEX(PaymentSchedule[ENDING BALANCE],ROW()-ROW(PaymentSchedule[[#Headers],[BEGINNING BALANCE]])-1)),"")</f>
        <v>87285.735051340205</v>
      </c>
      <c r="E307" s="25">
        <f>IF(PaymentSchedule[[#This Row],[PMT NO]]&lt;&gt;"",ScheduledPayment,"")</f>
        <v>1498.8763128818807</v>
      </c>
      <c r="F30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07" s="25">
        <f>IF(PaymentSchedule[[#This Row],[PMT NO]]&lt;&gt;"",PaymentSchedule[[#This Row],[TOTAL PAYMENT]]-PaymentSchedule[[#This Row],[INTEREST]],"")</f>
        <v>1062.4476376251796</v>
      </c>
      <c r="I307" s="25">
        <f>IF(PaymentSchedule[[#This Row],[PMT NO]]&lt;&gt;"",PaymentSchedule[[#This Row],[BEGINNING BALANCE]]*(InterestRate/PaymentsPerYear),"")</f>
        <v>436.42867525670101</v>
      </c>
      <c r="J30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86223.287413715021</v>
      </c>
      <c r="K307" s="25">
        <f>IF(PaymentSchedule[[#This Row],[PMT NO]]&lt;&gt;"",SUM(INDEX(PaymentSchedule[INTEREST],1,1):PaymentSchedule[[#This Row],[INTEREST]]),"")</f>
        <v>273895.17077522434</v>
      </c>
    </row>
    <row r="308" spans="1:11" x14ac:dyDescent="0.2">
      <c r="A308" s="5"/>
      <c r="B308" s="26">
        <f>IF(LoanIsGood,IF(ROW()-ROW(PaymentSchedule[[#Headers],[PMT NO]])&gt;ScheduledNumberOfPayments,"",ROW()-ROW(PaymentSchedule[[#Headers],[PMT NO]])),"")</f>
        <v>293</v>
      </c>
      <c r="C308" s="24">
        <f>IF(PaymentSchedule[[#This Row],[PMT NO]]&lt;&gt;"",EOMONTH(LoanStartDate,ROW(PaymentSchedule[[#This Row],[PMT NO]])-ROW(PaymentSchedule[[#Headers],[PMT NO]])-2)+DAY(LoanStartDate),"")</f>
        <v>54970</v>
      </c>
      <c r="D308" s="25">
        <f>IF(PaymentSchedule[[#This Row],[PMT NO]]&lt;&gt;"",IF(ROW()-ROW(PaymentSchedule[[#Headers],[BEGINNING BALANCE]])=1,LoanAmount,INDEX(PaymentSchedule[ENDING BALANCE],ROW()-ROW(PaymentSchedule[[#Headers],[BEGINNING BALANCE]])-1)),"")</f>
        <v>86223.287413715021</v>
      </c>
      <c r="E308" s="25">
        <f>IF(PaymentSchedule[[#This Row],[PMT NO]]&lt;&gt;"",ScheduledPayment,"")</f>
        <v>1498.8763128818807</v>
      </c>
      <c r="F30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08" s="25">
        <f>IF(PaymentSchedule[[#This Row],[PMT NO]]&lt;&gt;"",PaymentSchedule[[#This Row],[TOTAL PAYMENT]]-PaymentSchedule[[#This Row],[INTEREST]],"")</f>
        <v>1067.7598758133056</v>
      </c>
      <c r="I308" s="25">
        <f>IF(PaymentSchedule[[#This Row],[PMT NO]]&lt;&gt;"",PaymentSchedule[[#This Row],[BEGINNING BALANCE]]*(InterestRate/PaymentsPerYear),"")</f>
        <v>431.11643706857512</v>
      </c>
      <c r="J30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85155.527537901711</v>
      </c>
      <c r="K308" s="25">
        <f>IF(PaymentSchedule[[#This Row],[PMT NO]]&lt;&gt;"",SUM(INDEX(PaymentSchedule[INTEREST],1,1):PaymentSchedule[[#This Row],[INTEREST]]),"")</f>
        <v>274326.2872122929</v>
      </c>
    </row>
    <row r="309" spans="1:11" x14ac:dyDescent="0.2">
      <c r="A309" s="5"/>
      <c r="B309" s="26">
        <f>IF(LoanIsGood,IF(ROW()-ROW(PaymentSchedule[[#Headers],[PMT NO]])&gt;ScheduledNumberOfPayments,"",ROW()-ROW(PaymentSchedule[[#Headers],[PMT NO]])),"")</f>
        <v>294</v>
      </c>
      <c r="C309" s="24">
        <f>IF(PaymentSchedule[[#This Row],[PMT NO]]&lt;&gt;"",EOMONTH(LoanStartDate,ROW(PaymentSchedule[[#This Row],[PMT NO]])-ROW(PaymentSchedule[[#Headers],[PMT NO]])-2)+DAY(LoanStartDate),"")</f>
        <v>55001</v>
      </c>
      <c r="D309" s="25">
        <f>IF(PaymentSchedule[[#This Row],[PMT NO]]&lt;&gt;"",IF(ROW()-ROW(PaymentSchedule[[#Headers],[BEGINNING BALANCE]])=1,LoanAmount,INDEX(PaymentSchedule[ENDING BALANCE],ROW()-ROW(PaymentSchedule[[#Headers],[BEGINNING BALANCE]])-1)),"")</f>
        <v>85155.527537901711</v>
      </c>
      <c r="E309" s="25">
        <f>IF(PaymentSchedule[[#This Row],[PMT NO]]&lt;&gt;"",ScheduledPayment,"")</f>
        <v>1498.8763128818807</v>
      </c>
      <c r="F30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09" s="25">
        <f>IF(PaymentSchedule[[#This Row],[PMT NO]]&lt;&gt;"",PaymentSchedule[[#This Row],[TOTAL PAYMENT]]-PaymentSchedule[[#This Row],[INTEREST]],"")</f>
        <v>1073.0986751923722</v>
      </c>
      <c r="I309" s="25">
        <f>IF(PaymentSchedule[[#This Row],[PMT NO]]&lt;&gt;"",PaymentSchedule[[#This Row],[BEGINNING BALANCE]]*(InterestRate/PaymentsPerYear),"")</f>
        <v>425.77763768950854</v>
      </c>
      <c r="J30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84082.428862709334</v>
      </c>
      <c r="K309" s="25">
        <f>IF(PaymentSchedule[[#This Row],[PMT NO]]&lt;&gt;"",SUM(INDEX(PaymentSchedule[INTEREST],1,1):PaymentSchedule[[#This Row],[INTEREST]]),"")</f>
        <v>274752.06484998239</v>
      </c>
    </row>
    <row r="310" spans="1:11" x14ac:dyDescent="0.2">
      <c r="A310" s="5"/>
      <c r="B310" s="26">
        <f>IF(LoanIsGood,IF(ROW()-ROW(PaymentSchedule[[#Headers],[PMT NO]])&gt;ScheduledNumberOfPayments,"",ROW()-ROW(PaymentSchedule[[#Headers],[PMT NO]])),"")</f>
        <v>295</v>
      </c>
      <c r="C310" s="24">
        <f>IF(PaymentSchedule[[#This Row],[PMT NO]]&lt;&gt;"",EOMONTH(LoanStartDate,ROW(PaymentSchedule[[#This Row],[PMT NO]])-ROW(PaymentSchedule[[#Headers],[PMT NO]])-2)+DAY(LoanStartDate),"")</f>
        <v>55032</v>
      </c>
      <c r="D310" s="25">
        <f>IF(PaymentSchedule[[#This Row],[PMT NO]]&lt;&gt;"",IF(ROW()-ROW(PaymentSchedule[[#Headers],[BEGINNING BALANCE]])=1,LoanAmount,INDEX(PaymentSchedule[ENDING BALANCE],ROW()-ROW(PaymentSchedule[[#Headers],[BEGINNING BALANCE]])-1)),"")</f>
        <v>84082.428862709334</v>
      </c>
      <c r="E310" s="25">
        <f>IF(PaymentSchedule[[#This Row],[PMT NO]]&lt;&gt;"",ScheduledPayment,"")</f>
        <v>1498.8763128818807</v>
      </c>
      <c r="F31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10" s="25">
        <f>IF(PaymentSchedule[[#This Row],[PMT NO]]&lt;&gt;"",PaymentSchedule[[#This Row],[TOTAL PAYMENT]]-PaymentSchedule[[#This Row],[INTEREST]],"")</f>
        <v>1078.4641685683341</v>
      </c>
      <c r="I310" s="25">
        <f>IF(PaymentSchedule[[#This Row],[PMT NO]]&lt;&gt;"",PaymentSchedule[[#This Row],[BEGINNING BALANCE]]*(InterestRate/PaymentsPerYear),"")</f>
        <v>420.41214431354666</v>
      </c>
      <c r="J31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83003.964694141003</v>
      </c>
      <c r="K310" s="25">
        <f>IF(PaymentSchedule[[#This Row],[PMT NO]]&lt;&gt;"",SUM(INDEX(PaymentSchedule[INTEREST],1,1):PaymentSchedule[[#This Row],[INTEREST]]),"")</f>
        <v>275172.47699429595</v>
      </c>
    </row>
    <row r="311" spans="1:11" x14ac:dyDescent="0.2">
      <c r="A311" s="5"/>
      <c r="B311" s="26">
        <f>IF(LoanIsGood,IF(ROW()-ROW(PaymentSchedule[[#Headers],[PMT NO]])&gt;ScheduledNumberOfPayments,"",ROW()-ROW(PaymentSchedule[[#Headers],[PMT NO]])),"")</f>
        <v>296</v>
      </c>
      <c r="C311" s="24">
        <f>IF(PaymentSchedule[[#This Row],[PMT NO]]&lt;&gt;"",EOMONTH(LoanStartDate,ROW(PaymentSchedule[[#This Row],[PMT NO]])-ROW(PaymentSchedule[[#Headers],[PMT NO]])-2)+DAY(LoanStartDate),"")</f>
        <v>55062</v>
      </c>
      <c r="D311" s="25">
        <f>IF(PaymentSchedule[[#This Row],[PMT NO]]&lt;&gt;"",IF(ROW()-ROW(PaymentSchedule[[#Headers],[BEGINNING BALANCE]])=1,LoanAmount,INDEX(PaymentSchedule[ENDING BALANCE],ROW()-ROW(PaymentSchedule[[#Headers],[BEGINNING BALANCE]])-1)),"")</f>
        <v>83003.964694141003</v>
      </c>
      <c r="E311" s="25">
        <f>IF(PaymentSchedule[[#This Row],[PMT NO]]&lt;&gt;"",ScheduledPayment,"")</f>
        <v>1498.8763128818807</v>
      </c>
      <c r="F31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11" s="25">
        <f>IF(PaymentSchedule[[#This Row],[PMT NO]]&lt;&gt;"",PaymentSchedule[[#This Row],[TOTAL PAYMENT]]-PaymentSchedule[[#This Row],[INTEREST]],"")</f>
        <v>1083.8564894111757</v>
      </c>
      <c r="I311" s="25">
        <f>IF(PaymentSchedule[[#This Row],[PMT NO]]&lt;&gt;"",PaymentSchedule[[#This Row],[BEGINNING BALANCE]]*(InterestRate/PaymentsPerYear),"")</f>
        <v>415.01982347070503</v>
      </c>
      <c r="J31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81920.108204729826</v>
      </c>
      <c r="K311" s="25">
        <f>IF(PaymentSchedule[[#This Row],[PMT NO]]&lt;&gt;"",SUM(INDEX(PaymentSchedule[INTEREST],1,1):PaymentSchedule[[#This Row],[INTEREST]]),"")</f>
        <v>275587.49681776663</v>
      </c>
    </row>
    <row r="312" spans="1:11" x14ac:dyDescent="0.2">
      <c r="A312" s="5"/>
      <c r="B312" s="26">
        <f>IF(LoanIsGood,IF(ROW()-ROW(PaymentSchedule[[#Headers],[PMT NO]])&gt;ScheduledNumberOfPayments,"",ROW()-ROW(PaymentSchedule[[#Headers],[PMT NO]])),"")</f>
        <v>297</v>
      </c>
      <c r="C312" s="24">
        <f>IF(PaymentSchedule[[#This Row],[PMT NO]]&lt;&gt;"",EOMONTH(LoanStartDate,ROW(PaymentSchedule[[#This Row],[PMT NO]])-ROW(PaymentSchedule[[#Headers],[PMT NO]])-2)+DAY(LoanStartDate),"")</f>
        <v>55093</v>
      </c>
      <c r="D312" s="25">
        <f>IF(PaymentSchedule[[#This Row],[PMT NO]]&lt;&gt;"",IF(ROW()-ROW(PaymentSchedule[[#Headers],[BEGINNING BALANCE]])=1,LoanAmount,INDEX(PaymentSchedule[ENDING BALANCE],ROW()-ROW(PaymentSchedule[[#Headers],[BEGINNING BALANCE]])-1)),"")</f>
        <v>81920.108204729826</v>
      </c>
      <c r="E312" s="25">
        <f>IF(PaymentSchedule[[#This Row],[PMT NO]]&lt;&gt;"",ScheduledPayment,"")</f>
        <v>1498.8763128818807</v>
      </c>
      <c r="F31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12" s="25">
        <f>IF(PaymentSchedule[[#This Row],[PMT NO]]&lt;&gt;"",PaymentSchedule[[#This Row],[TOTAL PAYMENT]]-PaymentSchedule[[#This Row],[INTEREST]],"")</f>
        <v>1089.2757718582316</v>
      </c>
      <c r="I312" s="25">
        <f>IF(PaymentSchedule[[#This Row],[PMT NO]]&lt;&gt;"",PaymentSchedule[[#This Row],[BEGINNING BALANCE]]*(InterestRate/PaymentsPerYear),"")</f>
        <v>409.60054102364916</v>
      </c>
      <c r="J31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80830.832432871597</v>
      </c>
      <c r="K312" s="25">
        <f>IF(PaymentSchedule[[#This Row],[PMT NO]]&lt;&gt;"",SUM(INDEX(PaymentSchedule[INTEREST],1,1):PaymentSchedule[[#This Row],[INTEREST]]),"")</f>
        <v>275997.09735879028</v>
      </c>
    </row>
    <row r="313" spans="1:11" x14ac:dyDescent="0.2">
      <c r="A313" s="5"/>
      <c r="B313" s="26">
        <f>IF(LoanIsGood,IF(ROW()-ROW(PaymentSchedule[[#Headers],[PMT NO]])&gt;ScheduledNumberOfPayments,"",ROW()-ROW(PaymentSchedule[[#Headers],[PMT NO]])),"")</f>
        <v>298</v>
      </c>
      <c r="C313" s="24">
        <f>IF(PaymentSchedule[[#This Row],[PMT NO]]&lt;&gt;"",EOMONTH(LoanStartDate,ROW(PaymentSchedule[[#This Row],[PMT NO]])-ROW(PaymentSchedule[[#Headers],[PMT NO]])-2)+DAY(LoanStartDate),"")</f>
        <v>55123</v>
      </c>
      <c r="D313" s="25">
        <f>IF(PaymentSchedule[[#This Row],[PMT NO]]&lt;&gt;"",IF(ROW()-ROW(PaymentSchedule[[#Headers],[BEGINNING BALANCE]])=1,LoanAmount,INDEX(PaymentSchedule[ENDING BALANCE],ROW()-ROW(PaymentSchedule[[#Headers],[BEGINNING BALANCE]])-1)),"")</f>
        <v>80830.832432871597</v>
      </c>
      <c r="E313" s="25">
        <f>IF(PaymentSchedule[[#This Row],[PMT NO]]&lt;&gt;"",ScheduledPayment,"")</f>
        <v>1498.8763128818807</v>
      </c>
      <c r="F31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13" s="25">
        <f>IF(PaymentSchedule[[#This Row],[PMT NO]]&lt;&gt;"",PaymentSchedule[[#This Row],[TOTAL PAYMENT]]-PaymentSchedule[[#This Row],[INTEREST]],"")</f>
        <v>1094.7221507175227</v>
      </c>
      <c r="I313" s="25">
        <f>IF(PaymentSchedule[[#This Row],[PMT NO]]&lt;&gt;"",PaymentSchedule[[#This Row],[BEGINNING BALANCE]]*(InterestRate/PaymentsPerYear),"")</f>
        <v>404.15416216435801</v>
      </c>
      <c r="J31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79736.11028215407</v>
      </c>
      <c r="K313" s="25">
        <f>IF(PaymentSchedule[[#This Row],[PMT NO]]&lt;&gt;"",SUM(INDEX(PaymentSchedule[INTEREST],1,1):PaymentSchedule[[#This Row],[INTEREST]]),"")</f>
        <v>276401.25152095465</v>
      </c>
    </row>
    <row r="314" spans="1:11" x14ac:dyDescent="0.2">
      <c r="A314" s="5"/>
      <c r="B314" s="26">
        <f>IF(LoanIsGood,IF(ROW()-ROW(PaymentSchedule[[#Headers],[PMT NO]])&gt;ScheduledNumberOfPayments,"",ROW()-ROW(PaymentSchedule[[#Headers],[PMT NO]])),"")</f>
        <v>299</v>
      </c>
      <c r="C314" s="24">
        <f>IF(PaymentSchedule[[#This Row],[PMT NO]]&lt;&gt;"",EOMONTH(LoanStartDate,ROW(PaymentSchedule[[#This Row],[PMT NO]])-ROW(PaymentSchedule[[#Headers],[PMT NO]])-2)+DAY(LoanStartDate),"")</f>
        <v>55154</v>
      </c>
      <c r="D314" s="25">
        <f>IF(PaymentSchedule[[#This Row],[PMT NO]]&lt;&gt;"",IF(ROW()-ROW(PaymentSchedule[[#Headers],[BEGINNING BALANCE]])=1,LoanAmount,INDEX(PaymentSchedule[ENDING BALANCE],ROW()-ROW(PaymentSchedule[[#Headers],[BEGINNING BALANCE]])-1)),"")</f>
        <v>79736.11028215407</v>
      </c>
      <c r="E314" s="25">
        <f>IF(PaymentSchedule[[#This Row],[PMT NO]]&lt;&gt;"",ScheduledPayment,"")</f>
        <v>1498.8763128818807</v>
      </c>
      <c r="F31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14" s="25">
        <f>IF(PaymentSchedule[[#This Row],[PMT NO]]&lt;&gt;"",PaymentSchedule[[#This Row],[TOTAL PAYMENT]]-PaymentSchedule[[#This Row],[INTEREST]],"")</f>
        <v>1100.1957614711105</v>
      </c>
      <c r="I314" s="25">
        <f>IF(PaymentSchedule[[#This Row],[PMT NO]]&lt;&gt;"",PaymentSchedule[[#This Row],[BEGINNING BALANCE]]*(InterestRate/PaymentsPerYear),"")</f>
        <v>398.68055141077036</v>
      </c>
      <c r="J31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78635.914520682956</v>
      </c>
      <c r="K314" s="25">
        <f>IF(PaymentSchedule[[#This Row],[PMT NO]]&lt;&gt;"",SUM(INDEX(PaymentSchedule[INTEREST],1,1):PaymentSchedule[[#This Row],[INTEREST]]),"")</f>
        <v>276799.93207236542</v>
      </c>
    </row>
    <row r="315" spans="1:11" x14ac:dyDescent="0.2">
      <c r="A315" s="5"/>
      <c r="B315" s="26">
        <f>IF(LoanIsGood,IF(ROW()-ROW(PaymentSchedule[[#Headers],[PMT NO]])&gt;ScheduledNumberOfPayments,"",ROW()-ROW(PaymentSchedule[[#Headers],[PMT NO]])),"")</f>
        <v>300</v>
      </c>
      <c r="C315" s="24">
        <f>IF(PaymentSchedule[[#This Row],[PMT NO]]&lt;&gt;"",EOMONTH(LoanStartDate,ROW(PaymentSchedule[[#This Row],[PMT NO]])-ROW(PaymentSchedule[[#Headers],[PMT NO]])-2)+DAY(LoanStartDate),"")</f>
        <v>55185</v>
      </c>
      <c r="D315" s="25">
        <f>IF(PaymentSchedule[[#This Row],[PMT NO]]&lt;&gt;"",IF(ROW()-ROW(PaymentSchedule[[#Headers],[BEGINNING BALANCE]])=1,LoanAmount,INDEX(PaymentSchedule[ENDING BALANCE],ROW()-ROW(PaymentSchedule[[#Headers],[BEGINNING BALANCE]])-1)),"")</f>
        <v>78635.914520682956</v>
      </c>
      <c r="E315" s="25">
        <f>IF(PaymentSchedule[[#This Row],[PMT NO]]&lt;&gt;"",ScheduledPayment,"")</f>
        <v>1498.8763128818807</v>
      </c>
      <c r="F31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15" s="25">
        <f>IF(PaymentSchedule[[#This Row],[PMT NO]]&lt;&gt;"",PaymentSchedule[[#This Row],[TOTAL PAYMENT]]-PaymentSchedule[[#This Row],[INTEREST]],"")</f>
        <v>1105.696740278466</v>
      </c>
      <c r="I315" s="25">
        <f>IF(PaymentSchedule[[#This Row],[PMT NO]]&lt;&gt;"",PaymentSchedule[[#This Row],[BEGINNING BALANCE]]*(InterestRate/PaymentsPerYear),"")</f>
        <v>393.17957260341478</v>
      </c>
      <c r="J31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77530.217780404491</v>
      </c>
      <c r="K315" s="25">
        <f>IF(PaymentSchedule[[#This Row],[PMT NO]]&lt;&gt;"",SUM(INDEX(PaymentSchedule[INTEREST],1,1):PaymentSchedule[[#This Row],[INTEREST]]),"")</f>
        <v>277193.11164496886</v>
      </c>
    </row>
    <row r="316" spans="1:11" x14ac:dyDescent="0.2">
      <c r="A316" s="5"/>
      <c r="B316" s="26">
        <f>IF(LoanIsGood,IF(ROW()-ROW(PaymentSchedule[[#Headers],[PMT NO]])&gt;ScheduledNumberOfPayments,"",ROW()-ROW(PaymentSchedule[[#Headers],[PMT NO]])),"")</f>
        <v>301</v>
      </c>
      <c r="C316" s="24">
        <f>IF(PaymentSchedule[[#This Row],[PMT NO]]&lt;&gt;"",EOMONTH(LoanStartDate,ROW(PaymentSchedule[[#This Row],[PMT NO]])-ROW(PaymentSchedule[[#Headers],[PMT NO]])-2)+DAY(LoanStartDate),"")</f>
        <v>55213</v>
      </c>
      <c r="D316" s="25">
        <f>IF(PaymentSchedule[[#This Row],[PMT NO]]&lt;&gt;"",IF(ROW()-ROW(PaymentSchedule[[#Headers],[BEGINNING BALANCE]])=1,LoanAmount,INDEX(PaymentSchedule[ENDING BALANCE],ROW()-ROW(PaymentSchedule[[#Headers],[BEGINNING BALANCE]])-1)),"")</f>
        <v>77530.217780404491</v>
      </c>
      <c r="E316" s="25">
        <f>IF(PaymentSchedule[[#This Row],[PMT NO]]&lt;&gt;"",ScheduledPayment,"")</f>
        <v>1498.8763128818807</v>
      </c>
      <c r="F31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16" s="25">
        <f>IF(PaymentSchedule[[#This Row],[PMT NO]]&lt;&gt;"",PaymentSchedule[[#This Row],[TOTAL PAYMENT]]-PaymentSchedule[[#This Row],[INTEREST]],"")</f>
        <v>1111.2252239798581</v>
      </c>
      <c r="I316" s="25">
        <f>IF(PaymentSchedule[[#This Row],[PMT NO]]&lt;&gt;"",PaymentSchedule[[#This Row],[BEGINNING BALANCE]]*(InterestRate/PaymentsPerYear),"")</f>
        <v>387.65108890202248</v>
      </c>
      <c r="J31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76418.992556424637</v>
      </c>
      <c r="K316" s="25">
        <f>IF(PaymentSchedule[[#This Row],[PMT NO]]&lt;&gt;"",SUM(INDEX(PaymentSchedule[INTEREST],1,1):PaymentSchedule[[#This Row],[INTEREST]]),"")</f>
        <v>277580.76273387088</v>
      </c>
    </row>
    <row r="317" spans="1:11" x14ac:dyDescent="0.2">
      <c r="A317" s="5"/>
      <c r="B317" s="26">
        <f>IF(LoanIsGood,IF(ROW()-ROW(PaymentSchedule[[#Headers],[PMT NO]])&gt;ScheduledNumberOfPayments,"",ROW()-ROW(PaymentSchedule[[#Headers],[PMT NO]])),"")</f>
        <v>302</v>
      </c>
      <c r="C317" s="24">
        <f>IF(PaymentSchedule[[#This Row],[PMT NO]]&lt;&gt;"",EOMONTH(LoanStartDate,ROW(PaymentSchedule[[#This Row],[PMT NO]])-ROW(PaymentSchedule[[#Headers],[PMT NO]])-2)+DAY(LoanStartDate),"")</f>
        <v>55244</v>
      </c>
      <c r="D317" s="25">
        <f>IF(PaymentSchedule[[#This Row],[PMT NO]]&lt;&gt;"",IF(ROW()-ROW(PaymentSchedule[[#Headers],[BEGINNING BALANCE]])=1,LoanAmount,INDEX(PaymentSchedule[ENDING BALANCE],ROW()-ROW(PaymentSchedule[[#Headers],[BEGINNING BALANCE]])-1)),"")</f>
        <v>76418.992556424637</v>
      </c>
      <c r="E317" s="25">
        <f>IF(PaymentSchedule[[#This Row],[PMT NO]]&lt;&gt;"",ScheduledPayment,"")</f>
        <v>1498.8763128818807</v>
      </c>
      <c r="F31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17" s="25">
        <f>IF(PaymentSchedule[[#This Row],[PMT NO]]&lt;&gt;"",PaymentSchedule[[#This Row],[TOTAL PAYMENT]]-PaymentSchedule[[#This Row],[INTEREST]],"")</f>
        <v>1116.7813500997574</v>
      </c>
      <c r="I317" s="25">
        <f>IF(PaymentSchedule[[#This Row],[PMT NO]]&lt;&gt;"",PaymentSchedule[[#This Row],[BEGINNING BALANCE]]*(InterestRate/PaymentsPerYear),"")</f>
        <v>382.09496278212322</v>
      </c>
      <c r="J31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75302.211206324879</v>
      </c>
      <c r="K317" s="25">
        <f>IF(PaymentSchedule[[#This Row],[PMT NO]]&lt;&gt;"",SUM(INDEX(PaymentSchedule[INTEREST],1,1):PaymentSchedule[[#This Row],[INTEREST]]),"")</f>
        <v>277962.85769665299</v>
      </c>
    </row>
    <row r="318" spans="1:11" x14ac:dyDescent="0.2">
      <c r="A318" s="5"/>
      <c r="B318" s="26">
        <f>IF(LoanIsGood,IF(ROW()-ROW(PaymentSchedule[[#Headers],[PMT NO]])&gt;ScheduledNumberOfPayments,"",ROW()-ROW(PaymentSchedule[[#Headers],[PMT NO]])),"")</f>
        <v>303</v>
      </c>
      <c r="C318" s="24">
        <f>IF(PaymentSchedule[[#This Row],[PMT NO]]&lt;&gt;"",EOMONTH(LoanStartDate,ROW(PaymentSchedule[[#This Row],[PMT NO]])-ROW(PaymentSchedule[[#Headers],[PMT NO]])-2)+DAY(LoanStartDate),"")</f>
        <v>55274</v>
      </c>
      <c r="D318" s="25">
        <f>IF(PaymentSchedule[[#This Row],[PMT NO]]&lt;&gt;"",IF(ROW()-ROW(PaymentSchedule[[#Headers],[BEGINNING BALANCE]])=1,LoanAmount,INDEX(PaymentSchedule[ENDING BALANCE],ROW()-ROW(PaymentSchedule[[#Headers],[BEGINNING BALANCE]])-1)),"")</f>
        <v>75302.211206324879</v>
      </c>
      <c r="E318" s="25">
        <f>IF(PaymentSchedule[[#This Row],[PMT NO]]&lt;&gt;"",ScheduledPayment,"")</f>
        <v>1498.8763128818807</v>
      </c>
      <c r="F31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18" s="25">
        <f>IF(PaymentSchedule[[#This Row],[PMT NO]]&lt;&gt;"",PaymentSchedule[[#This Row],[TOTAL PAYMENT]]-PaymentSchedule[[#This Row],[INTEREST]],"")</f>
        <v>1122.3652568502564</v>
      </c>
      <c r="I318" s="25">
        <f>IF(PaymentSchedule[[#This Row],[PMT NO]]&lt;&gt;"",PaymentSchedule[[#This Row],[BEGINNING BALANCE]]*(InterestRate/PaymentsPerYear),"")</f>
        <v>376.51105603162438</v>
      </c>
      <c r="J31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74179.84594947462</v>
      </c>
      <c r="K318" s="25">
        <f>IF(PaymentSchedule[[#This Row],[PMT NO]]&lt;&gt;"",SUM(INDEX(PaymentSchedule[INTEREST],1,1):PaymentSchedule[[#This Row],[INTEREST]]),"")</f>
        <v>278339.36875268462</v>
      </c>
    </row>
    <row r="319" spans="1:11" x14ac:dyDescent="0.2">
      <c r="A319" s="5"/>
      <c r="B319" s="26">
        <f>IF(LoanIsGood,IF(ROW()-ROW(PaymentSchedule[[#Headers],[PMT NO]])&gt;ScheduledNumberOfPayments,"",ROW()-ROW(PaymentSchedule[[#Headers],[PMT NO]])),"")</f>
        <v>304</v>
      </c>
      <c r="C319" s="24">
        <f>IF(PaymentSchedule[[#This Row],[PMT NO]]&lt;&gt;"",EOMONTH(LoanStartDate,ROW(PaymentSchedule[[#This Row],[PMT NO]])-ROW(PaymentSchedule[[#Headers],[PMT NO]])-2)+DAY(LoanStartDate),"")</f>
        <v>55305</v>
      </c>
      <c r="D319" s="25">
        <f>IF(PaymentSchedule[[#This Row],[PMT NO]]&lt;&gt;"",IF(ROW()-ROW(PaymentSchedule[[#Headers],[BEGINNING BALANCE]])=1,LoanAmount,INDEX(PaymentSchedule[ENDING BALANCE],ROW()-ROW(PaymentSchedule[[#Headers],[BEGINNING BALANCE]])-1)),"")</f>
        <v>74179.84594947462</v>
      </c>
      <c r="E319" s="25">
        <f>IF(PaymentSchedule[[#This Row],[PMT NO]]&lt;&gt;"",ScheduledPayment,"")</f>
        <v>1498.8763128818807</v>
      </c>
      <c r="F31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19" s="25">
        <f>IF(PaymentSchedule[[#This Row],[PMT NO]]&lt;&gt;"",PaymentSchedule[[#This Row],[TOTAL PAYMENT]]-PaymentSchedule[[#This Row],[INTEREST]],"")</f>
        <v>1127.9770831345077</v>
      </c>
      <c r="I319" s="25">
        <f>IF(PaymentSchedule[[#This Row],[PMT NO]]&lt;&gt;"",PaymentSchedule[[#This Row],[BEGINNING BALANCE]]*(InterestRate/PaymentsPerYear),"")</f>
        <v>370.89922974737311</v>
      </c>
      <c r="J31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73051.868866340112</v>
      </c>
      <c r="K319" s="25">
        <f>IF(PaymentSchedule[[#This Row],[PMT NO]]&lt;&gt;"",SUM(INDEX(PaymentSchedule[INTEREST],1,1):PaymentSchedule[[#This Row],[INTEREST]]),"")</f>
        <v>278710.26798243198</v>
      </c>
    </row>
    <row r="320" spans="1:11" x14ac:dyDescent="0.2">
      <c r="A320" s="5"/>
      <c r="B320" s="26">
        <f>IF(LoanIsGood,IF(ROW()-ROW(PaymentSchedule[[#Headers],[PMT NO]])&gt;ScheduledNumberOfPayments,"",ROW()-ROW(PaymentSchedule[[#Headers],[PMT NO]])),"")</f>
        <v>305</v>
      </c>
      <c r="C320" s="24">
        <f>IF(PaymentSchedule[[#This Row],[PMT NO]]&lt;&gt;"",EOMONTH(LoanStartDate,ROW(PaymentSchedule[[#This Row],[PMT NO]])-ROW(PaymentSchedule[[#Headers],[PMT NO]])-2)+DAY(LoanStartDate),"")</f>
        <v>55335</v>
      </c>
      <c r="D320" s="25">
        <f>IF(PaymentSchedule[[#This Row],[PMT NO]]&lt;&gt;"",IF(ROW()-ROW(PaymentSchedule[[#Headers],[BEGINNING BALANCE]])=1,LoanAmount,INDEX(PaymentSchedule[ENDING BALANCE],ROW()-ROW(PaymentSchedule[[#Headers],[BEGINNING BALANCE]])-1)),"")</f>
        <v>73051.868866340112</v>
      </c>
      <c r="E320" s="25">
        <f>IF(PaymentSchedule[[#This Row],[PMT NO]]&lt;&gt;"",ScheduledPayment,"")</f>
        <v>1498.8763128818807</v>
      </c>
      <c r="F32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20" s="25">
        <f>IF(PaymentSchedule[[#This Row],[PMT NO]]&lt;&gt;"",PaymentSchedule[[#This Row],[TOTAL PAYMENT]]-PaymentSchedule[[#This Row],[INTEREST]],"")</f>
        <v>1133.6169685501802</v>
      </c>
      <c r="I320" s="25">
        <f>IF(PaymentSchedule[[#This Row],[PMT NO]]&lt;&gt;"",PaymentSchedule[[#This Row],[BEGINNING BALANCE]]*(InterestRate/PaymentsPerYear),"")</f>
        <v>365.25934433170056</v>
      </c>
      <c r="J32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71918.251897789931</v>
      </c>
      <c r="K320" s="25">
        <f>IF(PaymentSchedule[[#This Row],[PMT NO]]&lt;&gt;"",SUM(INDEX(PaymentSchedule[INTEREST],1,1):PaymentSchedule[[#This Row],[INTEREST]]),"")</f>
        <v>279075.52732676367</v>
      </c>
    </row>
    <row r="321" spans="1:11" x14ac:dyDescent="0.2">
      <c r="A321" s="5"/>
      <c r="B321" s="26">
        <f>IF(LoanIsGood,IF(ROW()-ROW(PaymentSchedule[[#Headers],[PMT NO]])&gt;ScheduledNumberOfPayments,"",ROW()-ROW(PaymentSchedule[[#Headers],[PMT NO]])),"")</f>
        <v>306</v>
      </c>
      <c r="C321" s="24">
        <f>IF(PaymentSchedule[[#This Row],[PMT NO]]&lt;&gt;"",EOMONTH(LoanStartDate,ROW(PaymentSchedule[[#This Row],[PMT NO]])-ROW(PaymentSchedule[[#Headers],[PMT NO]])-2)+DAY(LoanStartDate),"")</f>
        <v>55366</v>
      </c>
      <c r="D321" s="25">
        <f>IF(PaymentSchedule[[#This Row],[PMT NO]]&lt;&gt;"",IF(ROW()-ROW(PaymentSchedule[[#Headers],[BEGINNING BALANCE]])=1,LoanAmount,INDEX(PaymentSchedule[ENDING BALANCE],ROW()-ROW(PaymentSchedule[[#Headers],[BEGINNING BALANCE]])-1)),"")</f>
        <v>71918.251897789931</v>
      </c>
      <c r="E321" s="25">
        <f>IF(PaymentSchedule[[#This Row],[PMT NO]]&lt;&gt;"",ScheduledPayment,"")</f>
        <v>1498.8763128818807</v>
      </c>
      <c r="F32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21" s="25">
        <f>IF(PaymentSchedule[[#This Row],[PMT NO]]&lt;&gt;"",PaymentSchedule[[#This Row],[TOTAL PAYMENT]]-PaymentSchedule[[#This Row],[INTEREST]],"")</f>
        <v>1139.2850533929311</v>
      </c>
      <c r="I321" s="25">
        <f>IF(PaymentSchedule[[#This Row],[PMT NO]]&lt;&gt;"",PaymentSchedule[[#This Row],[BEGINNING BALANCE]]*(InterestRate/PaymentsPerYear),"")</f>
        <v>359.59125948894967</v>
      </c>
      <c r="J32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70778.966844397</v>
      </c>
      <c r="K321" s="25">
        <f>IF(PaymentSchedule[[#This Row],[PMT NO]]&lt;&gt;"",SUM(INDEX(PaymentSchedule[INTEREST],1,1):PaymentSchedule[[#This Row],[INTEREST]]),"")</f>
        <v>279435.11858625262</v>
      </c>
    </row>
    <row r="322" spans="1:11" x14ac:dyDescent="0.2">
      <c r="A322" s="5"/>
      <c r="B322" s="26">
        <f>IF(LoanIsGood,IF(ROW()-ROW(PaymentSchedule[[#Headers],[PMT NO]])&gt;ScheduledNumberOfPayments,"",ROW()-ROW(PaymentSchedule[[#Headers],[PMT NO]])),"")</f>
        <v>307</v>
      </c>
      <c r="C322" s="24">
        <f>IF(PaymentSchedule[[#This Row],[PMT NO]]&lt;&gt;"",EOMONTH(LoanStartDate,ROW(PaymentSchedule[[#This Row],[PMT NO]])-ROW(PaymentSchedule[[#Headers],[PMT NO]])-2)+DAY(LoanStartDate),"")</f>
        <v>55397</v>
      </c>
      <c r="D322" s="25">
        <f>IF(PaymentSchedule[[#This Row],[PMT NO]]&lt;&gt;"",IF(ROW()-ROW(PaymentSchedule[[#Headers],[BEGINNING BALANCE]])=1,LoanAmount,INDEX(PaymentSchedule[ENDING BALANCE],ROW()-ROW(PaymentSchedule[[#Headers],[BEGINNING BALANCE]])-1)),"")</f>
        <v>70778.966844397</v>
      </c>
      <c r="E322" s="25">
        <f>IF(PaymentSchedule[[#This Row],[PMT NO]]&lt;&gt;"",ScheduledPayment,"")</f>
        <v>1498.8763128818807</v>
      </c>
      <c r="F32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22" s="25">
        <f>IF(PaymentSchedule[[#This Row],[PMT NO]]&lt;&gt;"",PaymentSchedule[[#This Row],[TOTAL PAYMENT]]-PaymentSchedule[[#This Row],[INTEREST]],"")</f>
        <v>1144.9814786598956</v>
      </c>
      <c r="I322" s="25">
        <f>IF(PaymentSchedule[[#This Row],[PMT NO]]&lt;&gt;"",PaymentSchedule[[#This Row],[BEGINNING BALANCE]]*(InterestRate/PaymentsPerYear),"")</f>
        <v>353.89483422198504</v>
      </c>
      <c r="J32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69633.985365737099</v>
      </c>
      <c r="K322" s="25">
        <f>IF(PaymentSchedule[[#This Row],[PMT NO]]&lt;&gt;"",SUM(INDEX(PaymentSchedule[INTEREST],1,1):PaymentSchedule[[#This Row],[INTEREST]]),"")</f>
        <v>279789.0134204746</v>
      </c>
    </row>
    <row r="323" spans="1:11" x14ac:dyDescent="0.2">
      <c r="A323" s="5"/>
      <c r="B323" s="26">
        <f>IF(LoanIsGood,IF(ROW()-ROW(PaymentSchedule[[#Headers],[PMT NO]])&gt;ScheduledNumberOfPayments,"",ROW()-ROW(PaymentSchedule[[#Headers],[PMT NO]])),"")</f>
        <v>308</v>
      </c>
      <c r="C323" s="24">
        <f>IF(PaymentSchedule[[#This Row],[PMT NO]]&lt;&gt;"",EOMONTH(LoanStartDate,ROW(PaymentSchedule[[#This Row],[PMT NO]])-ROW(PaymentSchedule[[#Headers],[PMT NO]])-2)+DAY(LoanStartDate),"")</f>
        <v>55427</v>
      </c>
      <c r="D323" s="25">
        <f>IF(PaymentSchedule[[#This Row],[PMT NO]]&lt;&gt;"",IF(ROW()-ROW(PaymentSchedule[[#Headers],[BEGINNING BALANCE]])=1,LoanAmount,INDEX(PaymentSchedule[ENDING BALANCE],ROW()-ROW(PaymentSchedule[[#Headers],[BEGINNING BALANCE]])-1)),"")</f>
        <v>69633.985365737099</v>
      </c>
      <c r="E323" s="25">
        <f>IF(PaymentSchedule[[#This Row],[PMT NO]]&lt;&gt;"",ScheduledPayment,"")</f>
        <v>1498.8763128818807</v>
      </c>
      <c r="F32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23" s="25">
        <f>IF(PaymentSchedule[[#This Row],[PMT NO]]&lt;&gt;"",PaymentSchedule[[#This Row],[TOTAL PAYMENT]]-PaymentSchedule[[#This Row],[INTEREST]],"")</f>
        <v>1150.7063860531953</v>
      </c>
      <c r="I323" s="25">
        <f>IF(PaymentSchedule[[#This Row],[PMT NO]]&lt;&gt;"",PaymentSchedule[[#This Row],[BEGINNING BALANCE]]*(InterestRate/PaymentsPerYear),"")</f>
        <v>348.1699268286855</v>
      </c>
      <c r="J32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68483.278979683906</v>
      </c>
      <c r="K323" s="25">
        <f>IF(PaymentSchedule[[#This Row],[PMT NO]]&lt;&gt;"",SUM(INDEX(PaymentSchedule[INTEREST],1,1):PaymentSchedule[[#This Row],[INTEREST]]),"")</f>
        <v>280137.1833473033</v>
      </c>
    </row>
    <row r="324" spans="1:11" x14ac:dyDescent="0.2">
      <c r="A324" s="5"/>
      <c r="B324" s="26">
        <f>IF(LoanIsGood,IF(ROW()-ROW(PaymentSchedule[[#Headers],[PMT NO]])&gt;ScheduledNumberOfPayments,"",ROW()-ROW(PaymentSchedule[[#Headers],[PMT NO]])),"")</f>
        <v>309</v>
      </c>
      <c r="C324" s="24">
        <f>IF(PaymentSchedule[[#This Row],[PMT NO]]&lt;&gt;"",EOMONTH(LoanStartDate,ROW(PaymentSchedule[[#This Row],[PMT NO]])-ROW(PaymentSchedule[[#Headers],[PMT NO]])-2)+DAY(LoanStartDate),"")</f>
        <v>55458</v>
      </c>
      <c r="D324" s="25">
        <f>IF(PaymentSchedule[[#This Row],[PMT NO]]&lt;&gt;"",IF(ROW()-ROW(PaymentSchedule[[#Headers],[BEGINNING BALANCE]])=1,LoanAmount,INDEX(PaymentSchedule[ENDING BALANCE],ROW()-ROW(PaymentSchedule[[#Headers],[BEGINNING BALANCE]])-1)),"")</f>
        <v>68483.278979683906</v>
      </c>
      <c r="E324" s="25">
        <f>IF(PaymentSchedule[[#This Row],[PMT NO]]&lt;&gt;"",ScheduledPayment,"")</f>
        <v>1498.8763128818807</v>
      </c>
      <c r="F32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24" s="25">
        <f>IF(PaymentSchedule[[#This Row],[PMT NO]]&lt;&gt;"",PaymentSchedule[[#This Row],[TOTAL PAYMENT]]-PaymentSchedule[[#This Row],[INTEREST]],"")</f>
        <v>1156.4599179834613</v>
      </c>
      <c r="I324" s="25">
        <f>IF(PaymentSchedule[[#This Row],[PMT NO]]&lt;&gt;"",PaymentSchedule[[#This Row],[BEGINNING BALANCE]]*(InterestRate/PaymentsPerYear),"")</f>
        <v>342.41639489841953</v>
      </c>
      <c r="J32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67326.819061700444</v>
      </c>
      <c r="K324" s="25">
        <f>IF(PaymentSchedule[[#This Row],[PMT NO]]&lt;&gt;"",SUM(INDEX(PaymentSchedule[INTEREST],1,1):PaymentSchedule[[#This Row],[INTEREST]]),"")</f>
        <v>280479.59974220174</v>
      </c>
    </row>
    <row r="325" spans="1:11" x14ac:dyDescent="0.2">
      <c r="A325" s="5"/>
      <c r="B325" s="26">
        <f>IF(LoanIsGood,IF(ROW()-ROW(PaymentSchedule[[#Headers],[PMT NO]])&gt;ScheduledNumberOfPayments,"",ROW()-ROW(PaymentSchedule[[#Headers],[PMT NO]])),"")</f>
        <v>310</v>
      </c>
      <c r="C325" s="24">
        <f>IF(PaymentSchedule[[#This Row],[PMT NO]]&lt;&gt;"",EOMONTH(LoanStartDate,ROW(PaymentSchedule[[#This Row],[PMT NO]])-ROW(PaymentSchedule[[#Headers],[PMT NO]])-2)+DAY(LoanStartDate),"")</f>
        <v>55488</v>
      </c>
      <c r="D325" s="25">
        <f>IF(PaymentSchedule[[#This Row],[PMT NO]]&lt;&gt;"",IF(ROW()-ROW(PaymentSchedule[[#Headers],[BEGINNING BALANCE]])=1,LoanAmount,INDEX(PaymentSchedule[ENDING BALANCE],ROW()-ROW(PaymentSchedule[[#Headers],[BEGINNING BALANCE]])-1)),"")</f>
        <v>67326.819061700444</v>
      </c>
      <c r="E325" s="25">
        <f>IF(PaymentSchedule[[#This Row],[PMT NO]]&lt;&gt;"",ScheduledPayment,"")</f>
        <v>1498.8763128818807</v>
      </c>
      <c r="F32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25" s="25">
        <f>IF(PaymentSchedule[[#This Row],[PMT NO]]&lt;&gt;"",PaymentSchedule[[#This Row],[TOTAL PAYMENT]]-PaymentSchedule[[#This Row],[INTEREST]],"")</f>
        <v>1162.2422175733784</v>
      </c>
      <c r="I325" s="25">
        <f>IF(PaymentSchedule[[#This Row],[PMT NO]]&lt;&gt;"",PaymentSchedule[[#This Row],[BEGINNING BALANCE]]*(InterestRate/PaymentsPerYear),"")</f>
        <v>336.63409530850225</v>
      </c>
      <c r="J32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66164.576844127063</v>
      </c>
      <c r="K325" s="25">
        <f>IF(PaymentSchedule[[#This Row],[PMT NO]]&lt;&gt;"",SUM(INDEX(PaymentSchedule[INTEREST],1,1):PaymentSchedule[[#This Row],[INTEREST]]),"")</f>
        <v>280816.23383751023</v>
      </c>
    </row>
    <row r="326" spans="1:11" x14ac:dyDescent="0.2">
      <c r="A326" s="5"/>
      <c r="B326" s="26">
        <f>IF(LoanIsGood,IF(ROW()-ROW(PaymentSchedule[[#Headers],[PMT NO]])&gt;ScheduledNumberOfPayments,"",ROW()-ROW(PaymentSchedule[[#Headers],[PMT NO]])),"")</f>
        <v>311</v>
      </c>
      <c r="C326" s="24">
        <f>IF(PaymentSchedule[[#This Row],[PMT NO]]&lt;&gt;"",EOMONTH(LoanStartDate,ROW(PaymentSchedule[[#This Row],[PMT NO]])-ROW(PaymentSchedule[[#Headers],[PMT NO]])-2)+DAY(LoanStartDate),"")</f>
        <v>55519</v>
      </c>
      <c r="D326" s="25">
        <f>IF(PaymentSchedule[[#This Row],[PMT NO]]&lt;&gt;"",IF(ROW()-ROW(PaymentSchedule[[#Headers],[BEGINNING BALANCE]])=1,LoanAmount,INDEX(PaymentSchedule[ENDING BALANCE],ROW()-ROW(PaymentSchedule[[#Headers],[BEGINNING BALANCE]])-1)),"")</f>
        <v>66164.576844127063</v>
      </c>
      <c r="E326" s="25">
        <f>IF(PaymentSchedule[[#This Row],[PMT NO]]&lt;&gt;"",ScheduledPayment,"")</f>
        <v>1498.8763128818807</v>
      </c>
      <c r="F32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26" s="25">
        <f>IF(PaymentSchedule[[#This Row],[PMT NO]]&lt;&gt;"",PaymentSchedule[[#This Row],[TOTAL PAYMENT]]-PaymentSchedule[[#This Row],[INTEREST]],"")</f>
        <v>1168.0534286612453</v>
      </c>
      <c r="I326" s="25">
        <f>IF(PaymentSchedule[[#This Row],[PMT NO]]&lt;&gt;"",PaymentSchedule[[#This Row],[BEGINNING BALANCE]]*(InterestRate/PaymentsPerYear),"")</f>
        <v>330.82288422063533</v>
      </c>
      <c r="J32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64996.523415465817</v>
      </c>
      <c r="K326" s="25">
        <f>IF(PaymentSchedule[[#This Row],[PMT NO]]&lt;&gt;"",SUM(INDEX(PaymentSchedule[INTEREST],1,1):PaymentSchedule[[#This Row],[INTEREST]]),"")</f>
        <v>281147.05672173086</v>
      </c>
    </row>
    <row r="327" spans="1:11" x14ac:dyDescent="0.2">
      <c r="A327" s="5"/>
      <c r="B327" s="26">
        <f>IF(LoanIsGood,IF(ROW()-ROW(PaymentSchedule[[#Headers],[PMT NO]])&gt;ScheduledNumberOfPayments,"",ROW()-ROW(PaymentSchedule[[#Headers],[PMT NO]])),"")</f>
        <v>312</v>
      </c>
      <c r="C327" s="24">
        <f>IF(PaymentSchedule[[#This Row],[PMT NO]]&lt;&gt;"",EOMONTH(LoanStartDate,ROW(PaymentSchedule[[#This Row],[PMT NO]])-ROW(PaymentSchedule[[#Headers],[PMT NO]])-2)+DAY(LoanStartDate),"")</f>
        <v>55550</v>
      </c>
      <c r="D327" s="25">
        <f>IF(PaymentSchedule[[#This Row],[PMT NO]]&lt;&gt;"",IF(ROW()-ROW(PaymentSchedule[[#Headers],[BEGINNING BALANCE]])=1,LoanAmount,INDEX(PaymentSchedule[ENDING BALANCE],ROW()-ROW(PaymentSchedule[[#Headers],[BEGINNING BALANCE]])-1)),"")</f>
        <v>64996.523415465817</v>
      </c>
      <c r="E327" s="25">
        <f>IF(PaymentSchedule[[#This Row],[PMT NO]]&lt;&gt;"",ScheduledPayment,"")</f>
        <v>1498.8763128818807</v>
      </c>
      <c r="F32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27" s="25">
        <f>IF(PaymentSchedule[[#This Row],[PMT NO]]&lt;&gt;"",PaymentSchedule[[#This Row],[TOTAL PAYMENT]]-PaymentSchedule[[#This Row],[INTEREST]],"")</f>
        <v>1173.8936958045515</v>
      </c>
      <c r="I327" s="25">
        <f>IF(PaymentSchedule[[#This Row],[PMT NO]]&lt;&gt;"",PaymentSchedule[[#This Row],[BEGINNING BALANCE]]*(InterestRate/PaymentsPerYear),"")</f>
        <v>324.98261707732911</v>
      </c>
      <c r="J32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63822.629719661265</v>
      </c>
      <c r="K327" s="25">
        <f>IF(PaymentSchedule[[#This Row],[PMT NO]]&lt;&gt;"",SUM(INDEX(PaymentSchedule[INTEREST],1,1):PaymentSchedule[[#This Row],[INTEREST]]),"")</f>
        <v>281472.03933880816</v>
      </c>
    </row>
    <row r="328" spans="1:11" x14ac:dyDescent="0.2">
      <c r="A328" s="5"/>
      <c r="B328" s="26">
        <f>IF(LoanIsGood,IF(ROW()-ROW(PaymentSchedule[[#Headers],[PMT NO]])&gt;ScheduledNumberOfPayments,"",ROW()-ROW(PaymentSchedule[[#Headers],[PMT NO]])),"")</f>
        <v>313</v>
      </c>
      <c r="C328" s="24">
        <f>IF(PaymentSchedule[[#This Row],[PMT NO]]&lt;&gt;"",EOMONTH(LoanStartDate,ROW(PaymentSchedule[[#This Row],[PMT NO]])-ROW(PaymentSchedule[[#Headers],[PMT NO]])-2)+DAY(LoanStartDate),"")</f>
        <v>55579</v>
      </c>
      <c r="D328" s="25">
        <f>IF(PaymentSchedule[[#This Row],[PMT NO]]&lt;&gt;"",IF(ROW()-ROW(PaymentSchedule[[#Headers],[BEGINNING BALANCE]])=1,LoanAmount,INDEX(PaymentSchedule[ENDING BALANCE],ROW()-ROW(PaymentSchedule[[#Headers],[BEGINNING BALANCE]])-1)),"")</f>
        <v>63822.629719661265</v>
      </c>
      <c r="E328" s="25">
        <f>IF(PaymentSchedule[[#This Row],[PMT NO]]&lt;&gt;"",ScheduledPayment,"")</f>
        <v>1498.8763128818807</v>
      </c>
      <c r="F32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28" s="25">
        <f>IF(PaymentSchedule[[#This Row],[PMT NO]]&lt;&gt;"",PaymentSchedule[[#This Row],[TOTAL PAYMENT]]-PaymentSchedule[[#This Row],[INTEREST]],"")</f>
        <v>1179.7631642835745</v>
      </c>
      <c r="I328" s="25">
        <f>IF(PaymentSchedule[[#This Row],[PMT NO]]&lt;&gt;"",PaymentSchedule[[#This Row],[BEGINNING BALANCE]]*(InterestRate/PaymentsPerYear),"")</f>
        <v>319.11314859830634</v>
      </c>
      <c r="J32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62642.866555377688</v>
      </c>
      <c r="K328" s="25">
        <f>IF(PaymentSchedule[[#This Row],[PMT NO]]&lt;&gt;"",SUM(INDEX(PaymentSchedule[INTEREST],1,1):PaymentSchedule[[#This Row],[INTEREST]]),"")</f>
        <v>281791.15248740645</v>
      </c>
    </row>
    <row r="329" spans="1:11" x14ac:dyDescent="0.2">
      <c r="A329" s="5"/>
      <c r="B329" s="26">
        <f>IF(LoanIsGood,IF(ROW()-ROW(PaymentSchedule[[#Headers],[PMT NO]])&gt;ScheduledNumberOfPayments,"",ROW()-ROW(PaymentSchedule[[#Headers],[PMT NO]])),"")</f>
        <v>314</v>
      </c>
      <c r="C329" s="24">
        <f>IF(PaymentSchedule[[#This Row],[PMT NO]]&lt;&gt;"",EOMONTH(LoanStartDate,ROW(PaymentSchedule[[#This Row],[PMT NO]])-ROW(PaymentSchedule[[#Headers],[PMT NO]])-2)+DAY(LoanStartDate),"")</f>
        <v>55610</v>
      </c>
      <c r="D329" s="25">
        <f>IF(PaymentSchedule[[#This Row],[PMT NO]]&lt;&gt;"",IF(ROW()-ROW(PaymentSchedule[[#Headers],[BEGINNING BALANCE]])=1,LoanAmount,INDEX(PaymentSchedule[ENDING BALANCE],ROW()-ROW(PaymentSchedule[[#Headers],[BEGINNING BALANCE]])-1)),"")</f>
        <v>62642.866555377688</v>
      </c>
      <c r="E329" s="25">
        <f>IF(PaymentSchedule[[#This Row],[PMT NO]]&lt;&gt;"",ScheduledPayment,"")</f>
        <v>1498.8763128818807</v>
      </c>
      <c r="F32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29" s="25">
        <f>IF(PaymentSchedule[[#This Row],[PMT NO]]&lt;&gt;"",PaymentSchedule[[#This Row],[TOTAL PAYMENT]]-PaymentSchedule[[#This Row],[INTEREST]],"")</f>
        <v>1185.6619801049924</v>
      </c>
      <c r="I329" s="25">
        <f>IF(PaymentSchedule[[#This Row],[PMT NO]]&lt;&gt;"",PaymentSchedule[[#This Row],[BEGINNING BALANCE]]*(InterestRate/PaymentsPerYear),"")</f>
        <v>313.21433277688845</v>
      </c>
      <c r="J32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61457.204575272699</v>
      </c>
      <c r="K329" s="25">
        <f>IF(PaymentSchedule[[#This Row],[PMT NO]]&lt;&gt;"",SUM(INDEX(PaymentSchedule[INTEREST],1,1):PaymentSchedule[[#This Row],[INTEREST]]),"")</f>
        <v>282104.36682018335</v>
      </c>
    </row>
    <row r="330" spans="1:11" x14ac:dyDescent="0.2">
      <c r="A330" s="5"/>
      <c r="B330" s="26">
        <f>IF(LoanIsGood,IF(ROW()-ROW(PaymentSchedule[[#Headers],[PMT NO]])&gt;ScheduledNumberOfPayments,"",ROW()-ROW(PaymentSchedule[[#Headers],[PMT NO]])),"")</f>
        <v>315</v>
      </c>
      <c r="C330" s="24">
        <f>IF(PaymentSchedule[[#This Row],[PMT NO]]&lt;&gt;"",EOMONTH(LoanStartDate,ROW(PaymentSchedule[[#This Row],[PMT NO]])-ROW(PaymentSchedule[[#Headers],[PMT NO]])-2)+DAY(LoanStartDate),"")</f>
        <v>55640</v>
      </c>
      <c r="D330" s="25">
        <f>IF(PaymentSchedule[[#This Row],[PMT NO]]&lt;&gt;"",IF(ROW()-ROW(PaymentSchedule[[#Headers],[BEGINNING BALANCE]])=1,LoanAmount,INDEX(PaymentSchedule[ENDING BALANCE],ROW()-ROW(PaymentSchedule[[#Headers],[BEGINNING BALANCE]])-1)),"")</f>
        <v>61457.204575272699</v>
      </c>
      <c r="E330" s="25">
        <f>IF(PaymentSchedule[[#This Row],[PMT NO]]&lt;&gt;"",ScheduledPayment,"")</f>
        <v>1498.8763128818807</v>
      </c>
      <c r="F33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30" s="25">
        <f>IF(PaymentSchedule[[#This Row],[PMT NO]]&lt;&gt;"",PaymentSchedule[[#This Row],[TOTAL PAYMENT]]-PaymentSchedule[[#This Row],[INTEREST]],"")</f>
        <v>1191.5902900055171</v>
      </c>
      <c r="I330" s="25">
        <f>IF(PaymentSchedule[[#This Row],[PMT NO]]&lt;&gt;"",PaymentSchedule[[#This Row],[BEGINNING BALANCE]]*(InterestRate/PaymentsPerYear),"")</f>
        <v>307.28602287636352</v>
      </c>
      <c r="J33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60265.614285267184</v>
      </c>
      <c r="K330" s="25">
        <f>IF(PaymentSchedule[[#This Row],[PMT NO]]&lt;&gt;"",SUM(INDEX(PaymentSchedule[INTEREST],1,1):PaymentSchedule[[#This Row],[INTEREST]]),"")</f>
        <v>282411.65284305974</v>
      </c>
    </row>
    <row r="331" spans="1:11" x14ac:dyDescent="0.2">
      <c r="A331" s="5"/>
      <c r="B331" s="26">
        <f>IF(LoanIsGood,IF(ROW()-ROW(PaymentSchedule[[#Headers],[PMT NO]])&gt;ScheduledNumberOfPayments,"",ROW()-ROW(PaymentSchedule[[#Headers],[PMT NO]])),"")</f>
        <v>316</v>
      </c>
      <c r="C331" s="24">
        <f>IF(PaymentSchedule[[#This Row],[PMT NO]]&lt;&gt;"",EOMONTH(LoanStartDate,ROW(PaymentSchedule[[#This Row],[PMT NO]])-ROW(PaymentSchedule[[#Headers],[PMT NO]])-2)+DAY(LoanStartDate),"")</f>
        <v>55671</v>
      </c>
      <c r="D331" s="25">
        <f>IF(PaymentSchedule[[#This Row],[PMT NO]]&lt;&gt;"",IF(ROW()-ROW(PaymentSchedule[[#Headers],[BEGINNING BALANCE]])=1,LoanAmount,INDEX(PaymentSchedule[ENDING BALANCE],ROW()-ROW(PaymentSchedule[[#Headers],[BEGINNING BALANCE]])-1)),"")</f>
        <v>60265.614285267184</v>
      </c>
      <c r="E331" s="25">
        <f>IF(PaymentSchedule[[#This Row],[PMT NO]]&lt;&gt;"",ScheduledPayment,"")</f>
        <v>1498.8763128818807</v>
      </c>
      <c r="F33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31" s="25">
        <f>IF(PaymentSchedule[[#This Row],[PMT NO]]&lt;&gt;"",PaymentSchedule[[#This Row],[TOTAL PAYMENT]]-PaymentSchedule[[#This Row],[INTEREST]],"")</f>
        <v>1197.5482414555447</v>
      </c>
      <c r="I331" s="25">
        <f>IF(PaymentSchedule[[#This Row],[PMT NO]]&lt;&gt;"",PaymentSchedule[[#This Row],[BEGINNING BALANCE]]*(InterestRate/PaymentsPerYear),"")</f>
        <v>301.32807142633595</v>
      </c>
      <c r="J33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59068.066043811639</v>
      </c>
      <c r="K331" s="25">
        <f>IF(PaymentSchedule[[#This Row],[PMT NO]]&lt;&gt;"",SUM(INDEX(PaymentSchedule[INTEREST],1,1):PaymentSchedule[[#This Row],[INTEREST]]),"")</f>
        <v>282712.98091448605</v>
      </c>
    </row>
    <row r="332" spans="1:11" x14ac:dyDescent="0.2">
      <c r="A332" s="5"/>
      <c r="B332" s="26">
        <f>IF(LoanIsGood,IF(ROW()-ROW(PaymentSchedule[[#Headers],[PMT NO]])&gt;ScheduledNumberOfPayments,"",ROW()-ROW(PaymentSchedule[[#Headers],[PMT NO]])),"")</f>
        <v>317</v>
      </c>
      <c r="C332" s="24">
        <f>IF(PaymentSchedule[[#This Row],[PMT NO]]&lt;&gt;"",EOMONTH(LoanStartDate,ROW(PaymentSchedule[[#This Row],[PMT NO]])-ROW(PaymentSchedule[[#Headers],[PMT NO]])-2)+DAY(LoanStartDate),"")</f>
        <v>55701</v>
      </c>
      <c r="D332" s="25">
        <f>IF(PaymentSchedule[[#This Row],[PMT NO]]&lt;&gt;"",IF(ROW()-ROW(PaymentSchedule[[#Headers],[BEGINNING BALANCE]])=1,LoanAmount,INDEX(PaymentSchedule[ENDING BALANCE],ROW()-ROW(PaymentSchedule[[#Headers],[BEGINNING BALANCE]])-1)),"")</f>
        <v>59068.066043811639</v>
      </c>
      <c r="E332" s="25">
        <f>IF(PaymentSchedule[[#This Row],[PMT NO]]&lt;&gt;"",ScheduledPayment,"")</f>
        <v>1498.8763128818807</v>
      </c>
      <c r="F33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32" s="25">
        <f>IF(PaymentSchedule[[#This Row],[PMT NO]]&lt;&gt;"",PaymentSchedule[[#This Row],[TOTAL PAYMENT]]-PaymentSchedule[[#This Row],[INTEREST]],"")</f>
        <v>1203.5359826628226</v>
      </c>
      <c r="I332" s="25">
        <f>IF(PaymentSchedule[[#This Row],[PMT NO]]&lt;&gt;"",PaymentSchedule[[#This Row],[BEGINNING BALANCE]]*(InterestRate/PaymentsPerYear),"")</f>
        <v>295.34033021905822</v>
      </c>
      <c r="J33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57864.53006114882</v>
      </c>
      <c r="K332" s="25">
        <f>IF(PaymentSchedule[[#This Row],[PMT NO]]&lt;&gt;"",SUM(INDEX(PaymentSchedule[INTEREST],1,1):PaymentSchedule[[#This Row],[INTEREST]]),"")</f>
        <v>283008.32124470512</v>
      </c>
    </row>
    <row r="333" spans="1:11" x14ac:dyDescent="0.2">
      <c r="A333" s="5"/>
      <c r="B333" s="26">
        <f>IF(LoanIsGood,IF(ROW()-ROW(PaymentSchedule[[#Headers],[PMT NO]])&gt;ScheduledNumberOfPayments,"",ROW()-ROW(PaymentSchedule[[#Headers],[PMT NO]])),"")</f>
        <v>318</v>
      </c>
      <c r="C333" s="24">
        <f>IF(PaymentSchedule[[#This Row],[PMT NO]]&lt;&gt;"",EOMONTH(LoanStartDate,ROW(PaymentSchedule[[#This Row],[PMT NO]])-ROW(PaymentSchedule[[#Headers],[PMT NO]])-2)+DAY(LoanStartDate),"")</f>
        <v>55732</v>
      </c>
      <c r="D333" s="25">
        <f>IF(PaymentSchedule[[#This Row],[PMT NO]]&lt;&gt;"",IF(ROW()-ROW(PaymentSchedule[[#Headers],[BEGINNING BALANCE]])=1,LoanAmount,INDEX(PaymentSchedule[ENDING BALANCE],ROW()-ROW(PaymentSchedule[[#Headers],[BEGINNING BALANCE]])-1)),"")</f>
        <v>57864.53006114882</v>
      </c>
      <c r="E333" s="25">
        <f>IF(PaymentSchedule[[#This Row],[PMT NO]]&lt;&gt;"",ScheduledPayment,"")</f>
        <v>1498.8763128818807</v>
      </c>
      <c r="F33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33" s="25">
        <f>IF(PaymentSchedule[[#This Row],[PMT NO]]&lt;&gt;"",PaymentSchedule[[#This Row],[TOTAL PAYMENT]]-PaymentSchedule[[#This Row],[INTEREST]],"")</f>
        <v>1209.5536625761365</v>
      </c>
      <c r="I333" s="25">
        <f>IF(PaymentSchedule[[#This Row],[PMT NO]]&lt;&gt;"",PaymentSchedule[[#This Row],[BEGINNING BALANCE]]*(InterestRate/PaymentsPerYear),"")</f>
        <v>289.32265030574411</v>
      </c>
      <c r="J33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56654.976398572682</v>
      </c>
      <c r="K333" s="25">
        <f>IF(PaymentSchedule[[#This Row],[PMT NO]]&lt;&gt;"",SUM(INDEX(PaymentSchedule[INTEREST],1,1):PaymentSchedule[[#This Row],[INTEREST]]),"")</f>
        <v>283297.64389501087</v>
      </c>
    </row>
    <row r="334" spans="1:11" x14ac:dyDescent="0.2">
      <c r="A334" s="5"/>
      <c r="B334" s="26">
        <f>IF(LoanIsGood,IF(ROW()-ROW(PaymentSchedule[[#Headers],[PMT NO]])&gt;ScheduledNumberOfPayments,"",ROW()-ROW(PaymentSchedule[[#Headers],[PMT NO]])),"")</f>
        <v>319</v>
      </c>
      <c r="C334" s="24">
        <f>IF(PaymentSchedule[[#This Row],[PMT NO]]&lt;&gt;"",EOMONTH(LoanStartDate,ROW(PaymentSchedule[[#This Row],[PMT NO]])-ROW(PaymentSchedule[[#Headers],[PMT NO]])-2)+DAY(LoanStartDate),"")</f>
        <v>55763</v>
      </c>
      <c r="D334" s="25">
        <f>IF(PaymentSchedule[[#This Row],[PMT NO]]&lt;&gt;"",IF(ROW()-ROW(PaymentSchedule[[#Headers],[BEGINNING BALANCE]])=1,LoanAmount,INDEX(PaymentSchedule[ENDING BALANCE],ROW()-ROW(PaymentSchedule[[#Headers],[BEGINNING BALANCE]])-1)),"")</f>
        <v>56654.976398572682</v>
      </c>
      <c r="E334" s="25">
        <f>IF(PaymentSchedule[[#This Row],[PMT NO]]&lt;&gt;"",ScheduledPayment,"")</f>
        <v>1498.8763128818807</v>
      </c>
      <c r="F33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34" s="25">
        <f>IF(PaymentSchedule[[#This Row],[PMT NO]]&lt;&gt;"",PaymentSchedule[[#This Row],[TOTAL PAYMENT]]-PaymentSchedule[[#This Row],[INTEREST]],"")</f>
        <v>1215.6014308890174</v>
      </c>
      <c r="I334" s="25">
        <f>IF(PaymentSchedule[[#This Row],[PMT NO]]&lt;&gt;"",PaymentSchedule[[#This Row],[BEGINNING BALANCE]]*(InterestRate/PaymentsPerYear),"")</f>
        <v>283.27488199286341</v>
      </c>
      <c r="J33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55439.374967683667</v>
      </c>
      <c r="K334" s="25">
        <f>IF(PaymentSchedule[[#This Row],[PMT NO]]&lt;&gt;"",SUM(INDEX(PaymentSchedule[INTEREST],1,1):PaymentSchedule[[#This Row],[INTEREST]]),"")</f>
        <v>283580.91877700371</v>
      </c>
    </row>
    <row r="335" spans="1:11" x14ac:dyDescent="0.2">
      <c r="A335" s="5"/>
      <c r="B335" s="26">
        <f>IF(LoanIsGood,IF(ROW()-ROW(PaymentSchedule[[#Headers],[PMT NO]])&gt;ScheduledNumberOfPayments,"",ROW()-ROW(PaymentSchedule[[#Headers],[PMT NO]])),"")</f>
        <v>320</v>
      </c>
      <c r="C335" s="24">
        <f>IF(PaymentSchedule[[#This Row],[PMT NO]]&lt;&gt;"",EOMONTH(LoanStartDate,ROW(PaymentSchedule[[#This Row],[PMT NO]])-ROW(PaymentSchedule[[#Headers],[PMT NO]])-2)+DAY(LoanStartDate),"")</f>
        <v>55793</v>
      </c>
      <c r="D335" s="25">
        <f>IF(PaymentSchedule[[#This Row],[PMT NO]]&lt;&gt;"",IF(ROW()-ROW(PaymentSchedule[[#Headers],[BEGINNING BALANCE]])=1,LoanAmount,INDEX(PaymentSchedule[ENDING BALANCE],ROW()-ROW(PaymentSchedule[[#Headers],[BEGINNING BALANCE]])-1)),"")</f>
        <v>55439.374967683667</v>
      </c>
      <c r="E335" s="25">
        <f>IF(PaymentSchedule[[#This Row],[PMT NO]]&lt;&gt;"",ScheduledPayment,"")</f>
        <v>1498.8763128818807</v>
      </c>
      <c r="F33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35" s="25">
        <f>IF(PaymentSchedule[[#This Row],[PMT NO]]&lt;&gt;"",PaymentSchedule[[#This Row],[TOTAL PAYMENT]]-PaymentSchedule[[#This Row],[INTEREST]],"")</f>
        <v>1221.6794380434624</v>
      </c>
      <c r="I335" s="25">
        <f>IF(PaymentSchedule[[#This Row],[PMT NO]]&lt;&gt;"",PaymentSchedule[[#This Row],[BEGINNING BALANCE]]*(InterestRate/PaymentsPerYear),"")</f>
        <v>277.19687483841835</v>
      </c>
      <c r="J33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54217.695529640201</v>
      </c>
      <c r="K335" s="25">
        <f>IF(PaymentSchedule[[#This Row],[PMT NO]]&lt;&gt;"",SUM(INDEX(PaymentSchedule[INTEREST],1,1):PaymentSchedule[[#This Row],[INTEREST]]),"")</f>
        <v>283858.11565184215</v>
      </c>
    </row>
    <row r="336" spans="1:11" x14ac:dyDescent="0.2">
      <c r="A336" s="5"/>
      <c r="B336" s="26">
        <f>IF(LoanIsGood,IF(ROW()-ROW(PaymentSchedule[[#Headers],[PMT NO]])&gt;ScheduledNumberOfPayments,"",ROW()-ROW(PaymentSchedule[[#Headers],[PMT NO]])),"")</f>
        <v>321</v>
      </c>
      <c r="C336" s="24">
        <f>IF(PaymentSchedule[[#This Row],[PMT NO]]&lt;&gt;"",EOMONTH(LoanStartDate,ROW(PaymentSchedule[[#This Row],[PMT NO]])-ROW(PaymentSchedule[[#Headers],[PMT NO]])-2)+DAY(LoanStartDate),"")</f>
        <v>55824</v>
      </c>
      <c r="D336" s="25">
        <f>IF(PaymentSchedule[[#This Row],[PMT NO]]&lt;&gt;"",IF(ROW()-ROW(PaymentSchedule[[#Headers],[BEGINNING BALANCE]])=1,LoanAmount,INDEX(PaymentSchedule[ENDING BALANCE],ROW()-ROW(PaymentSchedule[[#Headers],[BEGINNING BALANCE]])-1)),"")</f>
        <v>54217.695529640201</v>
      </c>
      <c r="E336" s="25">
        <f>IF(PaymentSchedule[[#This Row],[PMT NO]]&lt;&gt;"",ScheduledPayment,"")</f>
        <v>1498.8763128818807</v>
      </c>
      <c r="F33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36" s="25">
        <f>IF(PaymentSchedule[[#This Row],[PMT NO]]&lt;&gt;"",PaymentSchedule[[#This Row],[TOTAL PAYMENT]]-PaymentSchedule[[#This Row],[INTEREST]],"")</f>
        <v>1227.7878352336797</v>
      </c>
      <c r="I336" s="25">
        <f>IF(PaymentSchedule[[#This Row],[PMT NO]]&lt;&gt;"",PaymentSchedule[[#This Row],[BEGINNING BALANCE]]*(InterestRate/PaymentsPerYear),"")</f>
        <v>271.08847764820104</v>
      </c>
      <c r="J33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52989.907694406524</v>
      </c>
      <c r="K336" s="25">
        <f>IF(PaymentSchedule[[#This Row],[PMT NO]]&lt;&gt;"",SUM(INDEX(PaymentSchedule[INTEREST],1,1):PaymentSchedule[[#This Row],[INTEREST]]),"")</f>
        <v>284129.20412949036</v>
      </c>
    </row>
    <row r="337" spans="1:11" x14ac:dyDescent="0.2">
      <c r="A337" s="5"/>
      <c r="B337" s="26">
        <f>IF(LoanIsGood,IF(ROW()-ROW(PaymentSchedule[[#Headers],[PMT NO]])&gt;ScheduledNumberOfPayments,"",ROW()-ROW(PaymentSchedule[[#Headers],[PMT NO]])),"")</f>
        <v>322</v>
      </c>
      <c r="C337" s="24">
        <f>IF(PaymentSchedule[[#This Row],[PMT NO]]&lt;&gt;"",EOMONTH(LoanStartDate,ROW(PaymentSchedule[[#This Row],[PMT NO]])-ROW(PaymentSchedule[[#Headers],[PMT NO]])-2)+DAY(LoanStartDate),"")</f>
        <v>55854</v>
      </c>
      <c r="D337" s="25">
        <f>IF(PaymentSchedule[[#This Row],[PMT NO]]&lt;&gt;"",IF(ROW()-ROW(PaymentSchedule[[#Headers],[BEGINNING BALANCE]])=1,LoanAmount,INDEX(PaymentSchedule[ENDING BALANCE],ROW()-ROW(PaymentSchedule[[#Headers],[BEGINNING BALANCE]])-1)),"")</f>
        <v>52989.907694406524</v>
      </c>
      <c r="E337" s="25">
        <f>IF(PaymentSchedule[[#This Row],[PMT NO]]&lt;&gt;"",ScheduledPayment,"")</f>
        <v>1498.8763128818807</v>
      </c>
      <c r="F33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37" s="25">
        <f>IF(PaymentSchedule[[#This Row],[PMT NO]]&lt;&gt;"",PaymentSchedule[[#This Row],[TOTAL PAYMENT]]-PaymentSchedule[[#This Row],[INTEREST]],"")</f>
        <v>1233.9267744098481</v>
      </c>
      <c r="I337" s="25">
        <f>IF(PaymentSchedule[[#This Row],[PMT NO]]&lt;&gt;"",PaymentSchedule[[#This Row],[BEGINNING BALANCE]]*(InterestRate/PaymentsPerYear),"")</f>
        <v>264.9495384720326</v>
      </c>
      <c r="J33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51755.980919996677</v>
      </c>
      <c r="K337" s="25">
        <f>IF(PaymentSchedule[[#This Row],[PMT NO]]&lt;&gt;"",SUM(INDEX(PaymentSchedule[INTEREST],1,1):PaymentSchedule[[#This Row],[INTEREST]]),"")</f>
        <v>284394.15366796241</v>
      </c>
    </row>
    <row r="338" spans="1:11" x14ac:dyDescent="0.2">
      <c r="A338" s="5"/>
      <c r="B338" s="26">
        <f>IF(LoanIsGood,IF(ROW()-ROW(PaymentSchedule[[#Headers],[PMT NO]])&gt;ScheduledNumberOfPayments,"",ROW()-ROW(PaymentSchedule[[#Headers],[PMT NO]])),"")</f>
        <v>323</v>
      </c>
      <c r="C338" s="24">
        <f>IF(PaymentSchedule[[#This Row],[PMT NO]]&lt;&gt;"",EOMONTH(LoanStartDate,ROW(PaymentSchedule[[#This Row],[PMT NO]])-ROW(PaymentSchedule[[#Headers],[PMT NO]])-2)+DAY(LoanStartDate),"")</f>
        <v>55885</v>
      </c>
      <c r="D338" s="25">
        <f>IF(PaymentSchedule[[#This Row],[PMT NO]]&lt;&gt;"",IF(ROW()-ROW(PaymentSchedule[[#Headers],[BEGINNING BALANCE]])=1,LoanAmount,INDEX(PaymentSchedule[ENDING BALANCE],ROW()-ROW(PaymentSchedule[[#Headers],[BEGINNING BALANCE]])-1)),"")</f>
        <v>51755.980919996677</v>
      </c>
      <c r="E338" s="25">
        <f>IF(PaymentSchedule[[#This Row],[PMT NO]]&lt;&gt;"",ScheduledPayment,"")</f>
        <v>1498.8763128818807</v>
      </c>
      <c r="F33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38" s="25">
        <f>IF(PaymentSchedule[[#This Row],[PMT NO]]&lt;&gt;"",PaymentSchedule[[#This Row],[TOTAL PAYMENT]]-PaymentSchedule[[#This Row],[INTEREST]],"")</f>
        <v>1240.0964082818973</v>
      </c>
      <c r="I338" s="25">
        <f>IF(PaymentSchedule[[#This Row],[PMT NO]]&lt;&gt;"",PaymentSchedule[[#This Row],[BEGINNING BALANCE]]*(InterestRate/PaymentsPerYear),"")</f>
        <v>258.77990459998341</v>
      </c>
      <c r="J33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50515.884511714779</v>
      </c>
      <c r="K338" s="25">
        <f>IF(PaymentSchedule[[#This Row],[PMT NO]]&lt;&gt;"",SUM(INDEX(PaymentSchedule[INTEREST],1,1):PaymentSchedule[[#This Row],[INTEREST]]),"")</f>
        <v>284652.93357256241</v>
      </c>
    </row>
    <row r="339" spans="1:11" x14ac:dyDescent="0.2">
      <c r="A339" s="5"/>
      <c r="B339" s="26">
        <f>IF(LoanIsGood,IF(ROW()-ROW(PaymentSchedule[[#Headers],[PMT NO]])&gt;ScheduledNumberOfPayments,"",ROW()-ROW(PaymentSchedule[[#Headers],[PMT NO]])),"")</f>
        <v>324</v>
      </c>
      <c r="C339" s="24">
        <f>IF(PaymentSchedule[[#This Row],[PMT NO]]&lt;&gt;"",EOMONTH(LoanStartDate,ROW(PaymentSchedule[[#This Row],[PMT NO]])-ROW(PaymentSchedule[[#Headers],[PMT NO]])-2)+DAY(LoanStartDate),"")</f>
        <v>55916</v>
      </c>
      <c r="D339" s="25">
        <f>IF(PaymentSchedule[[#This Row],[PMT NO]]&lt;&gt;"",IF(ROW()-ROW(PaymentSchedule[[#Headers],[BEGINNING BALANCE]])=1,LoanAmount,INDEX(PaymentSchedule[ENDING BALANCE],ROW()-ROW(PaymentSchedule[[#Headers],[BEGINNING BALANCE]])-1)),"")</f>
        <v>50515.884511714779</v>
      </c>
      <c r="E339" s="25">
        <f>IF(PaymentSchedule[[#This Row],[PMT NO]]&lt;&gt;"",ScheduledPayment,"")</f>
        <v>1498.8763128818807</v>
      </c>
      <c r="F33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39" s="25">
        <f>IF(PaymentSchedule[[#This Row],[PMT NO]]&lt;&gt;"",PaymentSchedule[[#This Row],[TOTAL PAYMENT]]-PaymentSchedule[[#This Row],[INTEREST]],"")</f>
        <v>1246.2968903233068</v>
      </c>
      <c r="I339" s="25">
        <f>IF(PaymentSchedule[[#This Row],[PMT NO]]&lt;&gt;"",PaymentSchedule[[#This Row],[BEGINNING BALANCE]]*(InterestRate/PaymentsPerYear),"")</f>
        <v>252.5794225585739</v>
      </c>
      <c r="J33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49269.587621391474</v>
      </c>
      <c r="K339" s="25">
        <f>IF(PaymentSchedule[[#This Row],[PMT NO]]&lt;&gt;"",SUM(INDEX(PaymentSchedule[INTEREST],1,1):PaymentSchedule[[#This Row],[INTEREST]]),"")</f>
        <v>284905.51299512101</v>
      </c>
    </row>
    <row r="340" spans="1:11" x14ac:dyDescent="0.2">
      <c r="A340" s="5"/>
      <c r="B340" s="26">
        <f>IF(LoanIsGood,IF(ROW()-ROW(PaymentSchedule[[#Headers],[PMT NO]])&gt;ScheduledNumberOfPayments,"",ROW()-ROW(PaymentSchedule[[#Headers],[PMT NO]])),"")</f>
        <v>325</v>
      </c>
      <c r="C340" s="24">
        <f>IF(PaymentSchedule[[#This Row],[PMT NO]]&lt;&gt;"",EOMONTH(LoanStartDate,ROW(PaymentSchedule[[#This Row],[PMT NO]])-ROW(PaymentSchedule[[#Headers],[PMT NO]])-2)+DAY(LoanStartDate),"")</f>
        <v>55944</v>
      </c>
      <c r="D340" s="25">
        <f>IF(PaymentSchedule[[#This Row],[PMT NO]]&lt;&gt;"",IF(ROW()-ROW(PaymentSchedule[[#Headers],[BEGINNING BALANCE]])=1,LoanAmount,INDEX(PaymentSchedule[ENDING BALANCE],ROW()-ROW(PaymentSchedule[[#Headers],[BEGINNING BALANCE]])-1)),"")</f>
        <v>49269.587621391474</v>
      </c>
      <c r="E340" s="25">
        <f>IF(PaymentSchedule[[#This Row],[PMT NO]]&lt;&gt;"",ScheduledPayment,"")</f>
        <v>1498.8763128818807</v>
      </c>
      <c r="F34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40" s="25">
        <f>IF(PaymentSchedule[[#This Row],[PMT NO]]&lt;&gt;"",PaymentSchedule[[#This Row],[TOTAL PAYMENT]]-PaymentSchedule[[#This Row],[INTEREST]],"")</f>
        <v>1252.5283747749233</v>
      </c>
      <c r="I340" s="25">
        <f>IF(PaymentSchedule[[#This Row],[PMT NO]]&lt;&gt;"",PaymentSchedule[[#This Row],[BEGINNING BALANCE]]*(InterestRate/PaymentsPerYear),"")</f>
        <v>246.34793810695737</v>
      </c>
      <c r="J34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48017.059246616554</v>
      </c>
      <c r="K340" s="25">
        <f>IF(PaymentSchedule[[#This Row],[PMT NO]]&lt;&gt;"",SUM(INDEX(PaymentSchedule[INTEREST],1,1):PaymentSchedule[[#This Row],[INTEREST]]),"")</f>
        <v>285151.86093322799</v>
      </c>
    </row>
    <row r="341" spans="1:11" x14ac:dyDescent="0.2">
      <c r="A341" s="5"/>
      <c r="B341" s="26">
        <f>IF(LoanIsGood,IF(ROW()-ROW(PaymentSchedule[[#Headers],[PMT NO]])&gt;ScheduledNumberOfPayments,"",ROW()-ROW(PaymentSchedule[[#Headers],[PMT NO]])),"")</f>
        <v>326</v>
      </c>
      <c r="C341" s="24">
        <f>IF(PaymentSchedule[[#This Row],[PMT NO]]&lt;&gt;"",EOMONTH(LoanStartDate,ROW(PaymentSchedule[[#This Row],[PMT NO]])-ROW(PaymentSchedule[[#Headers],[PMT NO]])-2)+DAY(LoanStartDate),"")</f>
        <v>55975</v>
      </c>
      <c r="D341" s="25">
        <f>IF(PaymentSchedule[[#This Row],[PMT NO]]&lt;&gt;"",IF(ROW()-ROW(PaymentSchedule[[#Headers],[BEGINNING BALANCE]])=1,LoanAmount,INDEX(PaymentSchedule[ENDING BALANCE],ROW()-ROW(PaymentSchedule[[#Headers],[BEGINNING BALANCE]])-1)),"")</f>
        <v>48017.059246616554</v>
      </c>
      <c r="E341" s="25">
        <f>IF(PaymentSchedule[[#This Row],[PMT NO]]&lt;&gt;"",ScheduledPayment,"")</f>
        <v>1498.8763128818807</v>
      </c>
      <c r="F34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41" s="25">
        <f>IF(PaymentSchedule[[#This Row],[PMT NO]]&lt;&gt;"",PaymentSchedule[[#This Row],[TOTAL PAYMENT]]-PaymentSchedule[[#This Row],[INTEREST]],"")</f>
        <v>1258.7910166487979</v>
      </c>
      <c r="I341" s="25">
        <f>IF(PaymentSchedule[[#This Row],[PMT NO]]&lt;&gt;"",PaymentSchedule[[#This Row],[BEGINNING BALANCE]]*(InterestRate/PaymentsPerYear),"")</f>
        <v>240.08529623308277</v>
      </c>
      <c r="J34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46758.268229967754</v>
      </c>
      <c r="K341" s="25">
        <f>IF(PaymentSchedule[[#This Row],[PMT NO]]&lt;&gt;"",SUM(INDEX(PaymentSchedule[INTEREST],1,1):PaymentSchedule[[#This Row],[INTEREST]]),"")</f>
        <v>285391.94622946106</v>
      </c>
    </row>
    <row r="342" spans="1:11" x14ac:dyDescent="0.2">
      <c r="A342" s="5"/>
      <c r="B342" s="26">
        <f>IF(LoanIsGood,IF(ROW()-ROW(PaymentSchedule[[#Headers],[PMT NO]])&gt;ScheduledNumberOfPayments,"",ROW()-ROW(PaymentSchedule[[#Headers],[PMT NO]])),"")</f>
        <v>327</v>
      </c>
      <c r="C342" s="24">
        <f>IF(PaymentSchedule[[#This Row],[PMT NO]]&lt;&gt;"",EOMONTH(LoanStartDate,ROW(PaymentSchedule[[#This Row],[PMT NO]])-ROW(PaymentSchedule[[#Headers],[PMT NO]])-2)+DAY(LoanStartDate),"")</f>
        <v>56005</v>
      </c>
      <c r="D342" s="25">
        <f>IF(PaymentSchedule[[#This Row],[PMT NO]]&lt;&gt;"",IF(ROW()-ROW(PaymentSchedule[[#Headers],[BEGINNING BALANCE]])=1,LoanAmount,INDEX(PaymentSchedule[ENDING BALANCE],ROW()-ROW(PaymentSchedule[[#Headers],[BEGINNING BALANCE]])-1)),"")</f>
        <v>46758.268229967754</v>
      </c>
      <c r="E342" s="25">
        <f>IF(PaymentSchedule[[#This Row],[PMT NO]]&lt;&gt;"",ScheduledPayment,"")</f>
        <v>1498.8763128818807</v>
      </c>
      <c r="F34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42" s="25">
        <f>IF(PaymentSchedule[[#This Row],[PMT NO]]&lt;&gt;"",PaymentSchedule[[#This Row],[TOTAL PAYMENT]]-PaymentSchedule[[#This Row],[INTEREST]],"")</f>
        <v>1265.084971732042</v>
      </c>
      <c r="I342" s="25">
        <f>IF(PaymentSchedule[[#This Row],[PMT NO]]&lt;&gt;"",PaymentSchedule[[#This Row],[BEGINNING BALANCE]]*(InterestRate/PaymentsPerYear),"")</f>
        <v>233.79134114983879</v>
      </c>
      <c r="J34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45493.183258235709</v>
      </c>
      <c r="K342" s="25">
        <f>IF(PaymentSchedule[[#This Row],[PMT NO]]&lt;&gt;"",SUM(INDEX(PaymentSchedule[INTEREST],1,1):PaymentSchedule[[#This Row],[INTEREST]]),"")</f>
        <v>285625.73757061089</v>
      </c>
    </row>
    <row r="343" spans="1:11" x14ac:dyDescent="0.2">
      <c r="A343" s="5"/>
      <c r="B343" s="26">
        <f>IF(LoanIsGood,IF(ROW()-ROW(PaymentSchedule[[#Headers],[PMT NO]])&gt;ScheduledNumberOfPayments,"",ROW()-ROW(PaymentSchedule[[#Headers],[PMT NO]])),"")</f>
        <v>328</v>
      </c>
      <c r="C343" s="24">
        <f>IF(PaymentSchedule[[#This Row],[PMT NO]]&lt;&gt;"",EOMONTH(LoanStartDate,ROW(PaymentSchedule[[#This Row],[PMT NO]])-ROW(PaymentSchedule[[#Headers],[PMT NO]])-2)+DAY(LoanStartDate),"")</f>
        <v>56036</v>
      </c>
      <c r="D343" s="25">
        <f>IF(PaymentSchedule[[#This Row],[PMT NO]]&lt;&gt;"",IF(ROW()-ROW(PaymentSchedule[[#Headers],[BEGINNING BALANCE]])=1,LoanAmount,INDEX(PaymentSchedule[ENDING BALANCE],ROW()-ROW(PaymentSchedule[[#Headers],[BEGINNING BALANCE]])-1)),"")</f>
        <v>45493.183258235709</v>
      </c>
      <c r="E343" s="25">
        <f>IF(PaymentSchedule[[#This Row],[PMT NO]]&lt;&gt;"",ScheduledPayment,"")</f>
        <v>1498.8763128818807</v>
      </c>
      <c r="F34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43" s="25">
        <f>IF(PaymentSchedule[[#This Row],[PMT NO]]&lt;&gt;"",PaymentSchedule[[#This Row],[TOTAL PAYMENT]]-PaymentSchedule[[#This Row],[INTEREST]],"")</f>
        <v>1271.4103965907022</v>
      </c>
      <c r="I343" s="25">
        <f>IF(PaymentSchedule[[#This Row],[PMT NO]]&lt;&gt;"",PaymentSchedule[[#This Row],[BEGINNING BALANCE]]*(InterestRate/PaymentsPerYear),"")</f>
        <v>227.46591629117856</v>
      </c>
      <c r="J34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44221.772861645004</v>
      </c>
      <c r="K343" s="25">
        <f>IF(PaymentSchedule[[#This Row],[PMT NO]]&lt;&gt;"",SUM(INDEX(PaymentSchedule[INTEREST],1,1):PaymentSchedule[[#This Row],[INTEREST]]),"")</f>
        <v>285853.20348690206</v>
      </c>
    </row>
    <row r="344" spans="1:11" x14ac:dyDescent="0.2">
      <c r="A344" s="5"/>
      <c r="B344" s="26">
        <f>IF(LoanIsGood,IF(ROW()-ROW(PaymentSchedule[[#Headers],[PMT NO]])&gt;ScheduledNumberOfPayments,"",ROW()-ROW(PaymentSchedule[[#Headers],[PMT NO]])),"")</f>
        <v>329</v>
      </c>
      <c r="C344" s="24">
        <f>IF(PaymentSchedule[[#This Row],[PMT NO]]&lt;&gt;"",EOMONTH(LoanStartDate,ROW(PaymentSchedule[[#This Row],[PMT NO]])-ROW(PaymentSchedule[[#Headers],[PMT NO]])-2)+DAY(LoanStartDate),"")</f>
        <v>56066</v>
      </c>
      <c r="D344" s="25">
        <f>IF(PaymentSchedule[[#This Row],[PMT NO]]&lt;&gt;"",IF(ROW()-ROW(PaymentSchedule[[#Headers],[BEGINNING BALANCE]])=1,LoanAmount,INDEX(PaymentSchedule[ENDING BALANCE],ROW()-ROW(PaymentSchedule[[#Headers],[BEGINNING BALANCE]])-1)),"")</f>
        <v>44221.772861645004</v>
      </c>
      <c r="E344" s="25">
        <f>IF(PaymentSchedule[[#This Row],[PMT NO]]&lt;&gt;"",ScheduledPayment,"")</f>
        <v>1498.8763128818807</v>
      </c>
      <c r="F34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44" s="25">
        <f>IF(PaymentSchedule[[#This Row],[PMT NO]]&lt;&gt;"",PaymentSchedule[[#This Row],[TOTAL PAYMENT]]-PaymentSchedule[[#This Row],[INTEREST]],"")</f>
        <v>1277.7674485736557</v>
      </c>
      <c r="I344" s="25">
        <f>IF(PaymentSchedule[[#This Row],[PMT NO]]&lt;&gt;"",PaymentSchedule[[#This Row],[BEGINNING BALANCE]]*(InterestRate/PaymentsPerYear),"")</f>
        <v>221.10886430822504</v>
      </c>
      <c r="J34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42944.005413071347</v>
      </c>
      <c r="K344" s="25">
        <f>IF(PaymentSchedule[[#This Row],[PMT NO]]&lt;&gt;"",SUM(INDEX(PaymentSchedule[INTEREST],1,1):PaymentSchedule[[#This Row],[INTEREST]]),"")</f>
        <v>286074.31235121028</v>
      </c>
    </row>
    <row r="345" spans="1:11" x14ac:dyDescent="0.2">
      <c r="A345" s="5"/>
      <c r="B345" s="26">
        <f>IF(LoanIsGood,IF(ROW()-ROW(PaymentSchedule[[#Headers],[PMT NO]])&gt;ScheduledNumberOfPayments,"",ROW()-ROW(PaymentSchedule[[#Headers],[PMT NO]])),"")</f>
        <v>330</v>
      </c>
      <c r="C345" s="24">
        <f>IF(PaymentSchedule[[#This Row],[PMT NO]]&lt;&gt;"",EOMONTH(LoanStartDate,ROW(PaymentSchedule[[#This Row],[PMT NO]])-ROW(PaymentSchedule[[#Headers],[PMT NO]])-2)+DAY(LoanStartDate),"")</f>
        <v>56097</v>
      </c>
      <c r="D345" s="25">
        <f>IF(PaymentSchedule[[#This Row],[PMT NO]]&lt;&gt;"",IF(ROW()-ROW(PaymentSchedule[[#Headers],[BEGINNING BALANCE]])=1,LoanAmount,INDEX(PaymentSchedule[ENDING BALANCE],ROW()-ROW(PaymentSchedule[[#Headers],[BEGINNING BALANCE]])-1)),"")</f>
        <v>42944.005413071347</v>
      </c>
      <c r="E345" s="25">
        <f>IF(PaymentSchedule[[#This Row],[PMT NO]]&lt;&gt;"",ScheduledPayment,"")</f>
        <v>1498.8763128818807</v>
      </c>
      <c r="F34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45" s="25">
        <f>IF(PaymentSchedule[[#This Row],[PMT NO]]&lt;&gt;"",PaymentSchedule[[#This Row],[TOTAL PAYMENT]]-PaymentSchedule[[#This Row],[INTEREST]],"")</f>
        <v>1284.1562858165239</v>
      </c>
      <c r="I345" s="25">
        <f>IF(PaymentSchedule[[#This Row],[PMT NO]]&lt;&gt;"",PaymentSchedule[[#This Row],[BEGINNING BALANCE]]*(InterestRate/PaymentsPerYear),"")</f>
        <v>214.72002706535673</v>
      </c>
      <c r="J34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41659.84912725482</v>
      </c>
      <c r="K345" s="25">
        <f>IF(PaymentSchedule[[#This Row],[PMT NO]]&lt;&gt;"",SUM(INDEX(PaymentSchedule[INTEREST],1,1):PaymentSchedule[[#This Row],[INTEREST]]),"")</f>
        <v>286289.03237827565</v>
      </c>
    </row>
    <row r="346" spans="1:11" x14ac:dyDescent="0.2">
      <c r="A346" s="5"/>
      <c r="B346" s="26">
        <f>IF(LoanIsGood,IF(ROW()-ROW(PaymentSchedule[[#Headers],[PMT NO]])&gt;ScheduledNumberOfPayments,"",ROW()-ROW(PaymentSchedule[[#Headers],[PMT NO]])),"")</f>
        <v>331</v>
      </c>
      <c r="C346" s="24">
        <f>IF(PaymentSchedule[[#This Row],[PMT NO]]&lt;&gt;"",EOMONTH(LoanStartDate,ROW(PaymentSchedule[[#This Row],[PMT NO]])-ROW(PaymentSchedule[[#Headers],[PMT NO]])-2)+DAY(LoanStartDate),"")</f>
        <v>56128</v>
      </c>
      <c r="D346" s="25">
        <f>IF(PaymentSchedule[[#This Row],[PMT NO]]&lt;&gt;"",IF(ROW()-ROW(PaymentSchedule[[#Headers],[BEGINNING BALANCE]])=1,LoanAmount,INDEX(PaymentSchedule[ENDING BALANCE],ROW()-ROW(PaymentSchedule[[#Headers],[BEGINNING BALANCE]])-1)),"")</f>
        <v>41659.84912725482</v>
      </c>
      <c r="E346" s="25">
        <f>IF(PaymentSchedule[[#This Row],[PMT NO]]&lt;&gt;"",ScheduledPayment,"")</f>
        <v>1498.8763128818807</v>
      </c>
      <c r="F34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46" s="25">
        <f>IF(PaymentSchedule[[#This Row],[PMT NO]]&lt;&gt;"",PaymentSchedule[[#This Row],[TOTAL PAYMENT]]-PaymentSchedule[[#This Row],[INTEREST]],"")</f>
        <v>1290.5770672456067</v>
      </c>
      <c r="I346" s="25">
        <f>IF(PaymentSchedule[[#This Row],[PMT NO]]&lt;&gt;"",PaymentSchedule[[#This Row],[BEGINNING BALANCE]]*(InterestRate/PaymentsPerYear),"")</f>
        <v>208.29924563627409</v>
      </c>
      <c r="J34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40369.272060009214</v>
      </c>
      <c r="K346" s="25">
        <f>IF(PaymentSchedule[[#This Row],[PMT NO]]&lt;&gt;"",SUM(INDEX(PaymentSchedule[INTEREST],1,1):PaymentSchedule[[#This Row],[INTEREST]]),"")</f>
        <v>286497.33162391192</v>
      </c>
    </row>
    <row r="347" spans="1:11" x14ac:dyDescent="0.2">
      <c r="A347" s="5"/>
      <c r="B347" s="26">
        <f>IF(LoanIsGood,IF(ROW()-ROW(PaymentSchedule[[#Headers],[PMT NO]])&gt;ScheduledNumberOfPayments,"",ROW()-ROW(PaymentSchedule[[#Headers],[PMT NO]])),"")</f>
        <v>332</v>
      </c>
      <c r="C347" s="24">
        <f>IF(PaymentSchedule[[#This Row],[PMT NO]]&lt;&gt;"",EOMONTH(LoanStartDate,ROW(PaymentSchedule[[#This Row],[PMT NO]])-ROW(PaymentSchedule[[#Headers],[PMT NO]])-2)+DAY(LoanStartDate),"")</f>
        <v>56158</v>
      </c>
      <c r="D347" s="25">
        <f>IF(PaymentSchedule[[#This Row],[PMT NO]]&lt;&gt;"",IF(ROW()-ROW(PaymentSchedule[[#Headers],[BEGINNING BALANCE]])=1,LoanAmount,INDEX(PaymentSchedule[ENDING BALANCE],ROW()-ROW(PaymentSchedule[[#Headers],[BEGINNING BALANCE]])-1)),"")</f>
        <v>40369.272060009214</v>
      </c>
      <c r="E347" s="25">
        <f>IF(PaymentSchedule[[#This Row],[PMT NO]]&lt;&gt;"",ScheduledPayment,"")</f>
        <v>1498.8763128818807</v>
      </c>
      <c r="F34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47" s="25">
        <f>IF(PaymentSchedule[[#This Row],[PMT NO]]&lt;&gt;"",PaymentSchedule[[#This Row],[TOTAL PAYMENT]]-PaymentSchedule[[#This Row],[INTEREST]],"")</f>
        <v>1297.0299525818346</v>
      </c>
      <c r="I347" s="25">
        <f>IF(PaymentSchedule[[#This Row],[PMT NO]]&lt;&gt;"",PaymentSchedule[[#This Row],[BEGINNING BALANCE]]*(InterestRate/PaymentsPerYear),"")</f>
        <v>201.84636030004609</v>
      </c>
      <c r="J34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39072.242107427381</v>
      </c>
      <c r="K347" s="25">
        <f>IF(PaymentSchedule[[#This Row],[PMT NO]]&lt;&gt;"",SUM(INDEX(PaymentSchedule[INTEREST],1,1):PaymentSchedule[[#This Row],[INTEREST]]),"")</f>
        <v>286699.17798421194</v>
      </c>
    </row>
    <row r="348" spans="1:11" x14ac:dyDescent="0.2">
      <c r="A348" s="5"/>
      <c r="B348" s="26">
        <f>IF(LoanIsGood,IF(ROW()-ROW(PaymentSchedule[[#Headers],[PMT NO]])&gt;ScheduledNumberOfPayments,"",ROW()-ROW(PaymentSchedule[[#Headers],[PMT NO]])),"")</f>
        <v>333</v>
      </c>
      <c r="C348" s="24">
        <f>IF(PaymentSchedule[[#This Row],[PMT NO]]&lt;&gt;"",EOMONTH(LoanStartDate,ROW(PaymentSchedule[[#This Row],[PMT NO]])-ROW(PaymentSchedule[[#Headers],[PMT NO]])-2)+DAY(LoanStartDate),"")</f>
        <v>56189</v>
      </c>
      <c r="D348" s="25">
        <f>IF(PaymentSchedule[[#This Row],[PMT NO]]&lt;&gt;"",IF(ROW()-ROW(PaymentSchedule[[#Headers],[BEGINNING BALANCE]])=1,LoanAmount,INDEX(PaymentSchedule[ENDING BALANCE],ROW()-ROW(PaymentSchedule[[#Headers],[BEGINNING BALANCE]])-1)),"")</f>
        <v>39072.242107427381</v>
      </c>
      <c r="E348" s="25">
        <f>IF(PaymentSchedule[[#This Row],[PMT NO]]&lt;&gt;"",ScheduledPayment,"")</f>
        <v>1498.8763128818807</v>
      </c>
      <c r="F34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48" s="25">
        <f>IF(PaymentSchedule[[#This Row],[PMT NO]]&lt;&gt;"",PaymentSchedule[[#This Row],[TOTAL PAYMENT]]-PaymentSchedule[[#This Row],[INTEREST]],"")</f>
        <v>1303.5151023447438</v>
      </c>
      <c r="I348" s="25">
        <f>IF(PaymentSchedule[[#This Row],[PMT NO]]&lt;&gt;"",PaymentSchedule[[#This Row],[BEGINNING BALANCE]]*(InterestRate/PaymentsPerYear),"")</f>
        <v>195.36121053713691</v>
      </c>
      <c r="J34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37768.727005082634</v>
      </c>
      <c r="K348" s="25">
        <f>IF(PaymentSchedule[[#This Row],[PMT NO]]&lt;&gt;"",SUM(INDEX(PaymentSchedule[INTEREST],1,1):PaymentSchedule[[#This Row],[INTEREST]]),"")</f>
        <v>286894.53919474909</v>
      </c>
    </row>
    <row r="349" spans="1:11" x14ac:dyDescent="0.2">
      <c r="A349" s="5"/>
      <c r="B349" s="26">
        <f>IF(LoanIsGood,IF(ROW()-ROW(PaymentSchedule[[#Headers],[PMT NO]])&gt;ScheduledNumberOfPayments,"",ROW()-ROW(PaymentSchedule[[#Headers],[PMT NO]])),"")</f>
        <v>334</v>
      </c>
      <c r="C349" s="24">
        <f>IF(PaymentSchedule[[#This Row],[PMT NO]]&lt;&gt;"",EOMONTH(LoanStartDate,ROW(PaymentSchedule[[#This Row],[PMT NO]])-ROW(PaymentSchedule[[#Headers],[PMT NO]])-2)+DAY(LoanStartDate),"")</f>
        <v>56219</v>
      </c>
      <c r="D349" s="25">
        <f>IF(PaymentSchedule[[#This Row],[PMT NO]]&lt;&gt;"",IF(ROW()-ROW(PaymentSchedule[[#Headers],[BEGINNING BALANCE]])=1,LoanAmount,INDEX(PaymentSchedule[ENDING BALANCE],ROW()-ROW(PaymentSchedule[[#Headers],[BEGINNING BALANCE]])-1)),"")</f>
        <v>37768.727005082634</v>
      </c>
      <c r="E349" s="25">
        <f>IF(PaymentSchedule[[#This Row],[PMT NO]]&lt;&gt;"",ScheduledPayment,"")</f>
        <v>1498.8763128818807</v>
      </c>
      <c r="F34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49" s="25">
        <f>IF(PaymentSchedule[[#This Row],[PMT NO]]&lt;&gt;"",PaymentSchedule[[#This Row],[TOTAL PAYMENT]]-PaymentSchedule[[#This Row],[INTEREST]],"")</f>
        <v>1310.0326778564677</v>
      </c>
      <c r="I349" s="25">
        <f>IF(PaymentSchedule[[#This Row],[PMT NO]]&lt;&gt;"",PaymentSchedule[[#This Row],[BEGINNING BALANCE]]*(InterestRate/PaymentsPerYear),"")</f>
        <v>188.84363502541316</v>
      </c>
      <c r="J34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36458.694327226163</v>
      </c>
      <c r="K349" s="25">
        <f>IF(PaymentSchedule[[#This Row],[PMT NO]]&lt;&gt;"",SUM(INDEX(PaymentSchedule[INTEREST],1,1):PaymentSchedule[[#This Row],[INTEREST]]),"")</f>
        <v>287083.38282977452</v>
      </c>
    </row>
    <row r="350" spans="1:11" x14ac:dyDescent="0.2">
      <c r="A350" s="5"/>
      <c r="B350" s="26">
        <f>IF(LoanIsGood,IF(ROW()-ROW(PaymentSchedule[[#Headers],[PMT NO]])&gt;ScheduledNumberOfPayments,"",ROW()-ROW(PaymentSchedule[[#Headers],[PMT NO]])),"")</f>
        <v>335</v>
      </c>
      <c r="C350" s="24">
        <f>IF(PaymentSchedule[[#This Row],[PMT NO]]&lt;&gt;"",EOMONTH(LoanStartDate,ROW(PaymentSchedule[[#This Row],[PMT NO]])-ROW(PaymentSchedule[[#Headers],[PMT NO]])-2)+DAY(LoanStartDate),"")</f>
        <v>56250</v>
      </c>
      <c r="D350" s="25">
        <f>IF(PaymentSchedule[[#This Row],[PMT NO]]&lt;&gt;"",IF(ROW()-ROW(PaymentSchedule[[#Headers],[BEGINNING BALANCE]])=1,LoanAmount,INDEX(PaymentSchedule[ENDING BALANCE],ROW()-ROW(PaymentSchedule[[#Headers],[BEGINNING BALANCE]])-1)),"")</f>
        <v>36458.694327226163</v>
      </c>
      <c r="E350" s="25">
        <f>IF(PaymentSchedule[[#This Row],[PMT NO]]&lt;&gt;"",ScheduledPayment,"")</f>
        <v>1498.8763128818807</v>
      </c>
      <c r="F35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50" s="25">
        <f>IF(PaymentSchedule[[#This Row],[PMT NO]]&lt;&gt;"",PaymentSchedule[[#This Row],[TOTAL PAYMENT]]-PaymentSchedule[[#This Row],[INTEREST]],"")</f>
        <v>1316.5828412457499</v>
      </c>
      <c r="I350" s="25">
        <f>IF(PaymentSchedule[[#This Row],[PMT NO]]&lt;&gt;"",PaymentSchedule[[#This Row],[BEGINNING BALANCE]]*(InterestRate/PaymentsPerYear),"")</f>
        <v>182.29347163613082</v>
      </c>
      <c r="J35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35142.111485980415</v>
      </c>
      <c r="K350" s="25">
        <f>IF(PaymentSchedule[[#This Row],[PMT NO]]&lt;&gt;"",SUM(INDEX(PaymentSchedule[INTEREST],1,1):PaymentSchedule[[#This Row],[INTEREST]]),"")</f>
        <v>287265.67630141065</v>
      </c>
    </row>
    <row r="351" spans="1:11" x14ac:dyDescent="0.2">
      <c r="A351" s="5"/>
      <c r="B351" s="26">
        <f>IF(LoanIsGood,IF(ROW()-ROW(PaymentSchedule[[#Headers],[PMT NO]])&gt;ScheduledNumberOfPayments,"",ROW()-ROW(PaymentSchedule[[#Headers],[PMT NO]])),"")</f>
        <v>336</v>
      </c>
      <c r="C351" s="24">
        <f>IF(PaymentSchedule[[#This Row],[PMT NO]]&lt;&gt;"",EOMONTH(LoanStartDate,ROW(PaymentSchedule[[#This Row],[PMT NO]])-ROW(PaymentSchedule[[#Headers],[PMT NO]])-2)+DAY(LoanStartDate),"")</f>
        <v>56281</v>
      </c>
      <c r="D351" s="25">
        <f>IF(PaymentSchedule[[#This Row],[PMT NO]]&lt;&gt;"",IF(ROW()-ROW(PaymentSchedule[[#Headers],[BEGINNING BALANCE]])=1,LoanAmount,INDEX(PaymentSchedule[ENDING BALANCE],ROW()-ROW(PaymentSchedule[[#Headers],[BEGINNING BALANCE]])-1)),"")</f>
        <v>35142.111485980415</v>
      </c>
      <c r="E351" s="25">
        <f>IF(PaymentSchedule[[#This Row],[PMT NO]]&lt;&gt;"",ScheduledPayment,"")</f>
        <v>1498.8763128818807</v>
      </c>
      <c r="F35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51" s="25">
        <f>IF(PaymentSchedule[[#This Row],[PMT NO]]&lt;&gt;"",PaymentSchedule[[#This Row],[TOTAL PAYMENT]]-PaymentSchedule[[#This Row],[INTEREST]],"")</f>
        <v>1323.1657554519786</v>
      </c>
      <c r="I351" s="25">
        <f>IF(PaymentSchedule[[#This Row],[PMT NO]]&lt;&gt;"",PaymentSchedule[[#This Row],[BEGINNING BALANCE]]*(InterestRate/PaymentsPerYear),"")</f>
        <v>175.71055742990208</v>
      </c>
      <c r="J35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33818.945730528438</v>
      </c>
      <c r="K351" s="25">
        <f>IF(PaymentSchedule[[#This Row],[PMT NO]]&lt;&gt;"",SUM(INDEX(PaymentSchedule[INTEREST],1,1):PaymentSchedule[[#This Row],[INTEREST]]),"")</f>
        <v>287441.38685884053</v>
      </c>
    </row>
    <row r="352" spans="1:11" x14ac:dyDescent="0.2">
      <c r="A352" s="5"/>
      <c r="B352" s="26">
        <f>IF(LoanIsGood,IF(ROW()-ROW(PaymentSchedule[[#Headers],[PMT NO]])&gt;ScheduledNumberOfPayments,"",ROW()-ROW(PaymentSchedule[[#Headers],[PMT NO]])),"")</f>
        <v>337</v>
      </c>
      <c r="C352" s="24">
        <f>IF(PaymentSchedule[[#This Row],[PMT NO]]&lt;&gt;"",EOMONTH(LoanStartDate,ROW(PaymentSchedule[[#This Row],[PMT NO]])-ROW(PaymentSchedule[[#Headers],[PMT NO]])-2)+DAY(LoanStartDate),"")</f>
        <v>56309</v>
      </c>
      <c r="D352" s="25">
        <f>IF(PaymentSchedule[[#This Row],[PMT NO]]&lt;&gt;"",IF(ROW()-ROW(PaymentSchedule[[#Headers],[BEGINNING BALANCE]])=1,LoanAmount,INDEX(PaymentSchedule[ENDING BALANCE],ROW()-ROW(PaymentSchedule[[#Headers],[BEGINNING BALANCE]])-1)),"")</f>
        <v>33818.945730528438</v>
      </c>
      <c r="E352" s="25">
        <f>IF(PaymentSchedule[[#This Row],[PMT NO]]&lt;&gt;"",ScheduledPayment,"")</f>
        <v>1498.8763128818807</v>
      </c>
      <c r="F35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52" s="25">
        <f>IF(PaymentSchedule[[#This Row],[PMT NO]]&lt;&gt;"",PaymentSchedule[[#This Row],[TOTAL PAYMENT]]-PaymentSchedule[[#This Row],[INTEREST]],"")</f>
        <v>1329.7815842292384</v>
      </c>
      <c r="I352" s="25">
        <f>IF(PaymentSchedule[[#This Row],[PMT NO]]&lt;&gt;"",PaymentSchedule[[#This Row],[BEGINNING BALANCE]]*(InterestRate/PaymentsPerYear),"")</f>
        <v>169.0947286526422</v>
      </c>
      <c r="J35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32489.164146299197</v>
      </c>
      <c r="K352" s="25">
        <f>IF(PaymentSchedule[[#This Row],[PMT NO]]&lt;&gt;"",SUM(INDEX(PaymentSchedule[INTEREST],1,1):PaymentSchedule[[#This Row],[INTEREST]]),"")</f>
        <v>287610.48158749315</v>
      </c>
    </row>
    <row r="353" spans="1:11" x14ac:dyDescent="0.2">
      <c r="A353" s="5"/>
      <c r="B353" s="26">
        <f>IF(LoanIsGood,IF(ROW()-ROW(PaymentSchedule[[#Headers],[PMT NO]])&gt;ScheduledNumberOfPayments,"",ROW()-ROW(PaymentSchedule[[#Headers],[PMT NO]])),"")</f>
        <v>338</v>
      </c>
      <c r="C353" s="24">
        <f>IF(PaymentSchedule[[#This Row],[PMT NO]]&lt;&gt;"",EOMONTH(LoanStartDate,ROW(PaymentSchedule[[#This Row],[PMT NO]])-ROW(PaymentSchedule[[#Headers],[PMT NO]])-2)+DAY(LoanStartDate),"")</f>
        <v>56340</v>
      </c>
      <c r="D353" s="25">
        <f>IF(PaymentSchedule[[#This Row],[PMT NO]]&lt;&gt;"",IF(ROW()-ROW(PaymentSchedule[[#Headers],[BEGINNING BALANCE]])=1,LoanAmount,INDEX(PaymentSchedule[ENDING BALANCE],ROW()-ROW(PaymentSchedule[[#Headers],[BEGINNING BALANCE]])-1)),"")</f>
        <v>32489.164146299197</v>
      </c>
      <c r="E353" s="25">
        <f>IF(PaymentSchedule[[#This Row],[PMT NO]]&lt;&gt;"",ScheduledPayment,"")</f>
        <v>1498.8763128818807</v>
      </c>
      <c r="F35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53" s="25">
        <f>IF(PaymentSchedule[[#This Row],[PMT NO]]&lt;&gt;"",PaymentSchedule[[#This Row],[TOTAL PAYMENT]]-PaymentSchedule[[#This Row],[INTEREST]],"")</f>
        <v>1336.4304921503847</v>
      </c>
      <c r="I353" s="25">
        <f>IF(PaymentSchedule[[#This Row],[PMT NO]]&lt;&gt;"",PaymentSchedule[[#This Row],[BEGINNING BALANCE]]*(InterestRate/PaymentsPerYear),"")</f>
        <v>162.44582073149599</v>
      </c>
      <c r="J35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31152.733654148811</v>
      </c>
      <c r="K353" s="25">
        <f>IF(PaymentSchedule[[#This Row],[PMT NO]]&lt;&gt;"",SUM(INDEX(PaymentSchedule[INTEREST],1,1):PaymentSchedule[[#This Row],[INTEREST]]),"")</f>
        <v>287772.92740822467</v>
      </c>
    </row>
    <row r="354" spans="1:11" x14ac:dyDescent="0.2">
      <c r="A354" s="5"/>
      <c r="B354" s="26">
        <f>IF(LoanIsGood,IF(ROW()-ROW(PaymentSchedule[[#Headers],[PMT NO]])&gt;ScheduledNumberOfPayments,"",ROW()-ROW(PaymentSchedule[[#Headers],[PMT NO]])),"")</f>
        <v>339</v>
      </c>
      <c r="C354" s="24">
        <f>IF(PaymentSchedule[[#This Row],[PMT NO]]&lt;&gt;"",EOMONTH(LoanStartDate,ROW(PaymentSchedule[[#This Row],[PMT NO]])-ROW(PaymentSchedule[[#Headers],[PMT NO]])-2)+DAY(LoanStartDate),"")</f>
        <v>56370</v>
      </c>
      <c r="D354" s="25">
        <f>IF(PaymentSchedule[[#This Row],[PMT NO]]&lt;&gt;"",IF(ROW()-ROW(PaymentSchedule[[#Headers],[BEGINNING BALANCE]])=1,LoanAmount,INDEX(PaymentSchedule[ENDING BALANCE],ROW()-ROW(PaymentSchedule[[#Headers],[BEGINNING BALANCE]])-1)),"")</f>
        <v>31152.733654148811</v>
      </c>
      <c r="E354" s="25">
        <f>IF(PaymentSchedule[[#This Row],[PMT NO]]&lt;&gt;"",ScheduledPayment,"")</f>
        <v>1498.8763128818807</v>
      </c>
      <c r="F35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54" s="25">
        <f>IF(PaymentSchedule[[#This Row],[PMT NO]]&lt;&gt;"",PaymentSchedule[[#This Row],[TOTAL PAYMENT]]-PaymentSchedule[[#This Row],[INTEREST]],"")</f>
        <v>1343.1126446111366</v>
      </c>
      <c r="I354" s="25">
        <f>IF(PaymentSchedule[[#This Row],[PMT NO]]&lt;&gt;"",PaymentSchedule[[#This Row],[BEGINNING BALANCE]]*(InterestRate/PaymentsPerYear),"")</f>
        <v>155.76366827074406</v>
      </c>
      <c r="J35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29809.621009537674</v>
      </c>
      <c r="K354" s="25">
        <f>IF(PaymentSchedule[[#This Row],[PMT NO]]&lt;&gt;"",SUM(INDEX(PaymentSchedule[INTEREST],1,1):PaymentSchedule[[#This Row],[INTEREST]]),"")</f>
        <v>287928.69107649539</v>
      </c>
    </row>
    <row r="355" spans="1:11" x14ac:dyDescent="0.2">
      <c r="A355" s="5"/>
      <c r="B355" s="26">
        <f>IF(LoanIsGood,IF(ROW()-ROW(PaymentSchedule[[#Headers],[PMT NO]])&gt;ScheduledNumberOfPayments,"",ROW()-ROW(PaymentSchedule[[#Headers],[PMT NO]])),"")</f>
        <v>340</v>
      </c>
      <c r="C355" s="24">
        <f>IF(PaymentSchedule[[#This Row],[PMT NO]]&lt;&gt;"",EOMONTH(LoanStartDate,ROW(PaymentSchedule[[#This Row],[PMT NO]])-ROW(PaymentSchedule[[#Headers],[PMT NO]])-2)+DAY(LoanStartDate),"")</f>
        <v>56401</v>
      </c>
      <c r="D355" s="25">
        <f>IF(PaymentSchedule[[#This Row],[PMT NO]]&lt;&gt;"",IF(ROW()-ROW(PaymentSchedule[[#Headers],[BEGINNING BALANCE]])=1,LoanAmount,INDEX(PaymentSchedule[ENDING BALANCE],ROW()-ROW(PaymentSchedule[[#Headers],[BEGINNING BALANCE]])-1)),"")</f>
        <v>29809.621009537674</v>
      </c>
      <c r="E355" s="25">
        <f>IF(PaymentSchedule[[#This Row],[PMT NO]]&lt;&gt;"",ScheduledPayment,"")</f>
        <v>1498.8763128818807</v>
      </c>
      <c r="F35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55" s="25">
        <f>IF(PaymentSchedule[[#This Row],[PMT NO]]&lt;&gt;"",PaymentSchedule[[#This Row],[TOTAL PAYMENT]]-PaymentSchedule[[#This Row],[INTEREST]],"")</f>
        <v>1349.8282078341924</v>
      </c>
      <c r="I355" s="25">
        <f>IF(PaymentSchedule[[#This Row],[PMT NO]]&lt;&gt;"",PaymentSchedule[[#This Row],[BEGINNING BALANCE]]*(InterestRate/PaymentsPerYear),"")</f>
        <v>149.04810504768838</v>
      </c>
      <c r="J35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28459.792801703483</v>
      </c>
      <c r="K355" s="25">
        <f>IF(PaymentSchedule[[#This Row],[PMT NO]]&lt;&gt;"",SUM(INDEX(PaymentSchedule[INTEREST],1,1):PaymentSchedule[[#This Row],[INTEREST]]),"")</f>
        <v>288077.73918154306</v>
      </c>
    </row>
    <row r="356" spans="1:11" x14ac:dyDescent="0.2">
      <c r="A356" s="5"/>
      <c r="B356" s="26">
        <f>IF(LoanIsGood,IF(ROW()-ROW(PaymentSchedule[[#Headers],[PMT NO]])&gt;ScheduledNumberOfPayments,"",ROW()-ROW(PaymentSchedule[[#Headers],[PMT NO]])),"")</f>
        <v>341</v>
      </c>
      <c r="C356" s="24">
        <f>IF(PaymentSchedule[[#This Row],[PMT NO]]&lt;&gt;"",EOMONTH(LoanStartDate,ROW(PaymentSchedule[[#This Row],[PMT NO]])-ROW(PaymentSchedule[[#Headers],[PMT NO]])-2)+DAY(LoanStartDate),"")</f>
        <v>56431</v>
      </c>
      <c r="D356" s="25">
        <f>IF(PaymentSchedule[[#This Row],[PMT NO]]&lt;&gt;"",IF(ROW()-ROW(PaymentSchedule[[#Headers],[BEGINNING BALANCE]])=1,LoanAmount,INDEX(PaymentSchedule[ENDING BALANCE],ROW()-ROW(PaymentSchedule[[#Headers],[BEGINNING BALANCE]])-1)),"")</f>
        <v>28459.792801703483</v>
      </c>
      <c r="E356" s="25">
        <f>IF(PaymentSchedule[[#This Row],[PMT NO]]&lt;&gt;"",ScheduledPayment,"")</f>
        <v>1498.8763128818807</v>
      </c>
      <c r="F35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56" s="25">
        <f>IF(PaymentSchedule[[#This Row],[PMT NO]]&lt;&gt;"",PaymentSchedule[[#This Row],[TOTAL PAYMENT]]-PaymentSchedule[[#This Row],[INTEREST]],"")</f>
        <v>1356.5773488733632</v>
      </c>
      <c r="I356" s="25">
        <f>IF(PaymentSchedule[[#This Row],[PMT NO]]&lt;&gt;"",PaymentSchedule[[#This Row],[BEGINNING BALANCE]]*(InterestRate/PaymentsPerYear),"")</f>
        <v>142.29896400851743</v>
      </c>
      <c r="J35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27103.215452830118</v>
      </c>
      <c r="K356" s="25">
        <f>IF(PaymentSchedule[[#This Row],[PMT NO]]&lt;&gt;"",SUM(INDEX(PaymentSchedule[INTEREST],1,1):PaymentSchedule[[#This Row],[INTEREST]]),"")</f>
        <v>288220.03814555157</v>
      </c>
    </row>
    <row r="357" spans="1:11" x14ac:dyDescent="0.2">
      <c r="A357" s="5"/>
      <c r="B357" s="26">
        <f>IF(LoanIsGood,IF(ROW()-ROW(PaymentSchedule[[#Headers],[PMT NO]])&gt;ScheduledNumberOfPayments,"",ROW()-ROW(PaymentSchedule[[#Headers],[PMT NO]])),"")</f>
        <v>342</v>
      </c>
      <c r="C357" s="24">
        <f>IF(PaymentSchedule[[#This Row],[PMT NO]]&lt;&gt;"",EOMONTH(LoanStartDate,ROW(PaymentSchedule[[#This Row],[PMT NO]])-ROW(PaymentSchedule[[#Headers],[PMT NO]])-2)+DAY(LoanStartDate),"")</f>
        <v>56462</v>
      </c>
      <c r="D357" s="25">
        <f>IF(PaymentSchedule[[#This Row],[PMT NO]]&lt;&gt;"",IF(ROW()-ROW(PaymentSchedule[[#Headers],[BEGINNING BALANCE]])=1,LoanAmount,INDEX(PaymentSchedule[ENDING BALANCE],ROW()-ROW(PaymentSchedule[[#Headers],[BEGINNING BALANCE]])-1)),"")</f>
        <v>27103.215452830118</v>
      </c>
      <c r="E357" s="25">
        <f>IF(PaymentSchedule[[#This Row],[PMT NO]]&lt;&gt;"",ScheduledPayment,"")</f>
        <v>1498.8763128818807</v>
      </c>
      <c r="F35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57" s="25">
        <f>IF(PaymentSchedule[[#This Row],[PMT NO]]&lt;&gt;"",PaymentSchedule[[#This Row],[TOTAL PAYMENT]]-PaymentSchedule[[#This Row],[INTEREST]],"")</f>
        <v>1363.36023561773</v>
      </c>
      <c r="I357" s="25">
        <f>IF(PaymentSchedule[[#This Row],[PMT NO]]&lt;&gt;"",PaymentSchedule[[#This Row],[BEGINNING BALANCE]]*(InterestRate/PaymentsPerYear),"")</f>
        <v>135.5160772641506</v>
      </c>
      <c r="J35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25739.855217212389</v>
      </c>
      <c r="K357" s="25">
        <f>IF(PaymentSchedule[[#This Row],[PMT NO]]&lt;&gt;"",SUM(INDEX(PaymentSchedule[INTEREST],1,1):PaymentSchedule[[#This Row],[INTEREST]]),"")</f>
        <v>288355.55422281573</v>
      </c>
    </row>
    <row r="358" spans="1:11" x14ac:dyDescent="0.2">
      <c r="A358" s="5"/>
      <c r="B358" s="26">
        <f>IF(LoanIsGood,IF(ROW()-ROW(PaymentSchedule[[#Headers],[PMT NO]])&gt;ScheduledNumberOfPayments,"",ROW()-ROW(PaymentSchedule[[#Headers],[PMT NO]])),"")</f>
        <v>343</v>
      </c>
      <c r="C358" s="24">
        <f>IF(PaymentSchedule[[#This Row],[PMT NO]]&lt;&gt;"",EOMONTH(LoanStartDate,ROW(PaymentSchedule[[#This Row],[PMT NO]])-ROW(PaymentSchedule[[#Headers],[PMT NO]])-2)+DAY(LoanStartDate),"")</f>
        <v>56493</v>
      </c>
      <c r="D358" s="25">
        <f>IF(PaymentSchedule[[#This Row],[PMT NO]]&lt;&gt;"",IF(ROW()-ROW(PaymentSchedule[[#Headers],[BEGINNING BALANCE]])=1,LoanAmount,INDEX(PaymentSchedule[ENDING BALANCE],ROW()-ROW(PaymentSchedule[[#Headers],[BEGINNING BALANCE]])-1)),"")</f>
        <v>25739.855217212389</v>
      </c>
      <c r="E358" s="25">
        <f>IF(PaymentSchedule[[#This Row],[PMT NO]]&lt;&gt;"",ScheduledPayment,"")</f>
        <v>1498.8763128818807</v>
      </c>
      <c r="F35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58" s="25">
        <f>IF(PaymentSchedule[[#This Row],[PMT NO]]&lt;&gt;"",PaymentSchedule[[#This Row],[TOTAL PAYMENT]]-PaymentSchedule[[#This Row],[INTEREST]],"")</f>
        <v>1370.1770367958188</v>
      </c>
      <c r="I358" s="25">
        <f>IF(PaymentSchedule[[#This Row],[PMT NO]]&lt;&gt;"",PaymentSchedule[[#This Row],[BEGINNING BALANCE]]*(InterestRate/PaymentsPerYear),"")</f>
        <v>128.69927608606196</v>
      </c>
      <c r="J35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24369.678180416569</v>
      </c>
      <c r="K358" s="25">
        <f>IF(PaymentSchedule[[#This Row],[PMT NO]]&lt;&gt;"",SUM(INDEX(PaymentSchedule[INTEREST],1,1):PaymentSchedule[[#This Row],[INTEREST]]),"")</f>
        <v>288484.25349890179</v>
      </c>
    </row>
    <row r="359" spans="1:11" x14ac:dyDescent="0.2">
      <c r="A359" s="5"/>
      <c r="B359" s="26">
        <f>IF(LoanIsGood,IF(ROW()-ROW(PaymentSchedule[[#Headers],[PMT NO]])&gt;ScheduledNumberOfPayments,"",ROW()-ROW(PaymentSchedule[[#Headers],[PMT NO]])),"")</f>
        <v>344</v>
      </c>
      <c r="C359" s="24">
        <f>IF(PaymentSchedule[[#This Row],[PMT NO]]&lt;&gt;"",EOMONTH(LoanStartDate,ROW(PaymentSchedule[[#This Row],[PMT NO]])-ROW(PaymentSchedule[[#Headers],[PMT NO]])-2)+DAY(LoanStartDate),"")</f>
        <v>56523</v>
      </c>
      <c r="D359" s="25">
        <f>IF(PaymentSchedule[[#This Row],[PMT NO]]&lt;&gt;"",IF(ROW()-ROW(PaymentSchedule[[#Headers],[BEGINNING BALANCE]])=1,LoanAmount,INDEX(PaymentSchedule[ENDING BALANCE],ROW()-ROW(PaymentSchedule[[#Headers],[BEGINNING BALANCE]])-1)),"")</f>
        <v>24369.678180416569</v>
      </c>
      <c r="E359" s="25">
        <f>IF(PaymentSchedule[[#This Row],[PMT NO]]&lt;&gt;"",ScheduledPayment,"")</f>
        <v>1498.8763128818807</v>
      </c>
      <c r="F35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59" s="25">
        <f>IF(PaymentSchedule[[#This Row],[PMT NO]]&lt;&gt;"",PaymentSchedule[[#This Row],[TOTAL PAYMENT]]-PaymentSchedule[[#This Row],[INTEREST]],"")</f>
        <v>1377.0279219797978</v>
      </c>
      <c r="I359" s="25">
        <f>IF(PaymentSchedule[[#This Row],[PMT NO]]&lt;&gt;"",PaymentSchedule[[#This Row],[BEGINNING BALANCE]]*(InterestRate/PaymentsPerYear),"")</f>
        <v>121.84839090208285</v>
      </c>
      <c r="J35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22992.65025843677</v>
      </c>
      <c r="K359" s="25">
        <f>IF(PaymentSchedule[[#This Row],[PMT NO]]&lt;&gt;"",SUM(INDEX(PaymentSchedule[INTEREST],1,1):PaymentSchedule[[#This Row],[INTEREST]]),"")</f>
        <v>288606.10188980389</v>
      </c>
    </row>
    <row r="360" spans="1:11" x14ac:dyDescent="0.2">
      <c r="A360" s="5"/>
      <c r="B360" s="26">
        <f>IF(LoanIsGood,IF(ROW()-ROW(PaymentSchedule[[#Headers],[PMT NO]])&gt;ScheduledNumberOfPayments,"",ROW()-ROW(PaymentSchedule[[#Headers],[PMT NO]])),"")</f>
        <v>345</v>
      </c>
      <c r="C360" s="24">
        <f>IF(PaymentSchedule[[#This Row],[PMT NO]]&lt;&gt;"",EOMONTH(LoanStartDate,ROW(PaymentSchedule[[#This Row],[PMT NO]])-ROW(PaymentSchedule[[#Headers],[PMT NO]])-2)+DAY(LoanStartDate),"")</f>
        <v>56554</v>
      </c>
      <c r="D360" s="25">
        <f>IF(PaymentSchedule[[#This Row],[PMT NO]]&lt;&gt;"",IF(ROW()-ROW(PaymentSchedule[[#Headers],[BEGINNING BALANCE]])=1,LoanAmount,INDEX(PaymentSchedule[ENDING BALANCE],ROW()-ROW(PaymentSchedule[[#Headers],[BEGINNING BALANCE]])-1)),"")</f>
        <v>22992.65025843677</v>
      </c>
      <c r="E360" s="25">
        <f>IF(PaymentSchedule[[#This Row],[PMT NO]]&lt;&gt;"",ScheduledPayment,"")</f>
        <v>1498.8763128818807</v>
      </c>
      <c r="F36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60" s="25">
        <f>IF(PaymentSchedule[[#This Row],[PMT NO]]&lt;&gt;"",PaymentSchedule[[#This Row],[TOTAL PAYMENT]]-PaymentSchedule[[#This Row],[INTEREST]],"")</f>
        <v>1383.9130615896968</v>
      </c>
      <c r="I360" s="25">
        <f>IF(PaymentSchedule[[#This Row],[PMT NO]]&lt;&gt;"",PaymentSchedule[[#This Row],[BEGINNING BALANCE]]*(InterestRate/PaymentsPerYear),"")</f>
        <v>114.96325129218386</v>
      </c>
      <c r="J36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21608.737196847072</v>
      </c>
      <c r="K360" s="25">
        <f>IF(PaymentSchedule[[#This Row],[PMT NO]]&lt;&gt;"",SUM(INDEX(PaymentSchedule[INTEREST],1,1):PaymentSchedule[[#This Row],[INTEREST]]),"")</f>
        <v>288721.06514109607</v>
      </c>
    </row>
    <row r="361" spans="1:11" x14ac:dyDescent="0.2">
      <c r="A361" s="5"/>
      <c r="B361" s="26">
        <f>IF(LoanIsGood,IF(ROW()-ROW(PaymentSchedule[[#Headers],[PMT NO]])&gt;ScheduledNumberOfPayments,"",ROW()-ROW(PaymentSchedule[[#Headers],[PMT NO]])),"")</f>
        <v>346</v>
      </c>
      <c r="C361" s="24">
        <f>IF(PaymentSchedule[[#This Row],[PMT NO]]&lt;&gt;"",EOMONTH(LoanStartDate,ROW(PaymentSchedule[[#This Row],[PMT NO]])-ROW(PaymentSchedule[[#Headers],[PMT NO]])-2)+DAY(LoanStartDate),"")</f>
        <v>56584</v>
      </c>
      <c r="D361" s="25">
        <f>IF(PaymentSchedule[[#This Row],[PMT NO]]&lt;&gt;"",IF(ROW()-ROW(PaymentSchedule[[#Headers],[BEGINNING BALANCE]])=1,LoanAmount,INDEX(PaymentSchedule[ENDING BALANCE],ROW()-ROW(PaymentSchedule[[#Headers],[BEGINNING BALANCE]])-1)),"")</f>
        <v>21608.737196847072</v>
      </c>
      <c r="E361" s="25">
        <f>IF(PaymentSchedule[[#This Row],[PMT NO]]&lt;&gt;"",ScheduledPayment,"")</f>
        <v>1498.8763128818807</v>
      </c>
      <c r="F36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61" s="25">
        <f>IF(PaymentSchedule[[#This Row],[PMT NO]]&lt;&gt;"",PaymentSchedule[[#This Row],[TOTAL PAYMENT]]-PaymentSchedule[[#This Row],[INTEREST]],"")</f>
        <v>1390.8326268976452</v>
      </c>
      <c r="I361" s="25">
        <f>IF(PaymentSchedule[[#This Row],[PMT NO]]&lt;&gt;"",PaymentSchedule[[#This Row],[BEGINNING BALANCE]]*(InterestRate/PaymentsPerYear),"")</f>
        <v>108.04368598423537</v>
      </c>
      <c r="J36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20217.904569949427</v>
      </c>
      <c r="K361" s="25">
        <f>IF(PaymentSchedule[[#This Row],[PMT NO]]&lt;&gt;"",SUM(INDEX(PaymentSchedule[INTEREST],1,1):PaymentSchedule[[#This Row],[INTEREST]]),"")</f>
        <v>288829.10882708029</v>
      </c>
    </row>
    <row r="362" spans="1:11" x14ac:dyDescent="0.2">
      <c r="A362" s="5"/>
      <c r="B362" s="26">
        <f>IF(LoanIsGood,IF(ROW()-ROW(PaymentSchedule[[#Headers],[PMT NO]])&gt;ScheduledNumberOfPayments,"",ROW()-ROW(PaymentSchedule[[#Headers],[PMT NO]])),"")</f>
        <v>347</v>
      </c>
      <c r="C362" s="24">
        <f>IF(PaymentSchedule[[#This Row],[PMT NO]]&lt;&gt;"",EOMONTH(LoanStartDate,ROW(PaymentSchedule[[#This Row],[PMT NO]])-ROW(PaymentSchedule[[#Headers],[PMT NO]])-2)+DAY(LoanStartDate),"")</f>
        <v>56615</v>
      </c>
      <c r="D362" s="25">
        <f>IF(PaymentSchedule[[#This Row],[PMT NO]]&lt;&gt;"",IF(ROW()-ROW(PaymentSchedule[[#Headers],[BEGINNING BALANCE]])=1,LoanAmount,INDEX(PaymentSchedule[ENDING BALANCE],ROW()-ROW(PaymentSchedule[[#Headers],[BEGINNING BALANCE]])-1)),"")</f>
        <v>20217.904569949427</v>
      </c>
      <c r="E362" s="25">
        <f>IF(PaymentSchedule[[#This Row],[PMT NO]]&lt;&gt;"",ScheduledPayment,"")</f>
        <v>1498.8763128818807</v>
      </c>
      <c r="F36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62" s="25">
        <f>IF(PaymentSchedule[[#This Row],[PMT NO]]&lt;&gt;"",PaymentSchedule[[#This Row],[TOTAL PAYMENT]]-PaymentSchedule[[#This Row],[INTEREST]],"")</f>
        <v>1397.7867900321335</v>
      </c>
      <c r="I362" s="25">
        <f>IF(PaymentSchedule[[#This Row],[PMT NO]]&lt;&gt;"",PaymentSchedule[[#This Row],[BEGINNING BALANCE]]*(InterestRate/PaymentsPerYear),"")</f>
        <v>101.08952284974714</v>
      </c>
      <c r="J36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18820.117779917295</v>
      </c>
      <c r="K362" s="25">
        <f>IF(PaymentSchedule[[#This Row],[PMT NO]]&lt;&gt;"",SUM(INDEX(PaymentSchedule[INTEREST],1,1):PaymentSchedule[[#This Row],[INTEREST]]),"")</f>
        <v>288930.19834993005</v>
      </c>
    </row>
    <row r="363" spans="1:11" x14ac:dyDescent="0.2">
      <c r="A363" s="5"/>
      <c r="B363" s="26">
        <f>IF(LoanIsGood,IF(ROW()-ROW(PaymentSchedule[[#Headers],[PMT NO]])&gt;ScheduledNumberOfPayments,"",ROW()-ROW(PaymentSchedule[[#Headers],[PMT NO]])),"")</f>
        <v>348</v>
      </c>
      <c r="C363" s="24">
        <f>IF(PaymentSchedule[[#This Row],[PMT NO]]&lt;&gt;"",EOMONTH(LoanStartDate,ROW(PaymentSchedule[[#This Row],[PMT NO]])-ROW(PaymentSchedule[[#Headers],[PMT NO]])-2)+DAY(LoanStartDate),"")</f>
        <v>56646</v>
      </c>
      <c r="D363" s="25">
        <f>IF(PaymentSchedule[[#This Row],[PMT NO]]&lt;&gt;"",IF(ROW()-ROW(PaymentSchedule[[#Headers],[BEGINNING BALANCE]])=1,LoanAmount,INDEX(PaymentSchedule[ENDING BALANCE],ROW()-ROW(PaymentSchedule[[#Headers],[BEGINNING BALANCE]])-1)),"")</f>
        <v>18820.117779917295</v>
      </c>
      <c r="E363" s="25">
        <f>IF(PaymentSchedule[[#This Row],[PMT NO]]&lt;&gt;"",ScheduledPayment,"")</f>
        <v>1498.8763128818807</v>
      </c>
      <c r="F36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63" s="25">
        <f>IF(PaymentSchedule[[#This Row],[PMT NO]]&lt;&gt;"",PaymentSchedule[[#This Row],[TOTAL PAYMENT]]-PaymentSchedule[[#This Row],[INTEREST]],"")</f>
        <v>1404.7757239822943</v>
      </c>
      <c r="I363" s="25">
        <f>IF(PaymentSchedule[[#This Row],[PMT NO]]&lt;&gt;"",PaymentSchedule[[#This Row],[BEGINNING BALANCE]]*(InterestRate/PaymentsPerYear),"")</f>
        <v>94.100588899586469</v>
      </c>
      <c r="J36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17415.342055935002</v>
      </c>
      <c r="K363" s="25">
        <f>IF(PaymentSchedule[[#This Row],[PMT NO]]&lt;&gt;"",SUM(INDEX(PaymentSchedule[INTEREST],1,1):PaymentSchedule[[#This Row],[INTEREST]]),"")</f>
        <v>289024.29893882963</v>
      </c>
    </row>
    <row r="364" spans="1:11" x14ac:dyDescent="0.2">
      <c r="A364" s="5"/>
      <c r="B364" s="26">
        <f>IF(LoanIsGood,IF(ROW()-ROW(PaymentSchedule[[#Headers],[PMT NO]])&gt;ScheduledNumberOfPayments,"",ROW()-ROW(PaymentSchedule[[#Headers],[PMT NO]])),"")</f>
        <v>349</v>
      </c>
      <c r="C364" s="24">
        <f>IF(PaymentSchedule[[#This Row],[PMT NO]]&lt;&gt;"",EOMONTH(LoanStartDate,ROW(PaymentSchedule[[#This Row],[PMT NO]])-ROW(PaymentSchedule[[#Headers],[PMT NO]])-2)+DAY(LoanStartDate),"")</f>
        <v>56674</v>
      </c>
      <c r="D364" s="25">
        <f>IF(PaymentSchedule[[#This Row],[PMT NO]]&lt;&gt;"",IF(ROW()-ROW(PaymentSchedule[[#Headers],[BEGINNING BALANCE]])=1,LoanAmount,INDEX(PaymentSchedule[ENDING BALANCE],ROW()-ROW(PaymentSchedule[[#Headers],[BEGINNING BALANCE]])-1)),"")</f>
        <v>17415.342055935002</v>
      </c>
      <c r="E364" s="25">
        <f>IF(PaymentSchedule[[#This Row],[PMT NO]]&lt;&gt;"",ScheduledPayment,"")</f>
        <v>1498.8763128818807</v>
      </c>
      <c r="F36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64" s="25">
        <f>IF(PaymentSchedule[[#This Row],[PMT NO]]&lt;&gt;"",PaymentSchedule[[#This Row],[TOTAL PAYMENT]]-PaymentSchedule[[#This Row],[INTEREST]],"")</f>
        <v>1411.7996026022056</v>
      </c>
      <c r="I364" s="25">
        <f>IF(PaymentSchedule[[#This Row],[PMT NO]]&lt;&gt;"",PaymentSchedule[[#This Row],[BEGINNING BALANCE]]*(InterestRate/PaymentsPerYear),"")</f>
        <v>87.076710279675012</v>
      </c>
      <c r="J36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16003.542453332797</v>
      </c>
      <c r="K364" s="25">
        <f>IF(PaymentSchedule[[#This Row],[PMT NO]]&lt;&gt;"",SUM(INDEX(PaymentSchedule[INTEREST],1,1):PaymentSchedule[[#This Row],[INTEREST]]),"")</f>
        <v>289111.37564910931</v>
      </c>
    </row>
    <row r="365" spans="1:11" x14ac:dyDescent="0.2">
      <c r="A365" s="5"/>
      <c r="B365" s="26">
        <f>IF(LoanIsGood,IF(ROW()-ROW(PaymentSchedule[[#Headers],[PMT NO]])&gt;ScheduledNumberOfPayments,"",ROW()-ROW(PaymentSchedule[[#Headers],[PMT NO]])),"")</f>
        <v>350</v>
      </c>
      <c r="C365" s="24">
        <f>IF(PaymentSchedule[[#This Row],[PMT NO]]&lt;&gt;"",EOMONTH(LoanStartDate,ROW(PaymentSchedule[[#This Row],[PMT NO]])-ROW(PaymentSchedule[[#Headers],[PMT NO]])-2)+DAY(LoanStartDate),"")</f>
        <v>56705</v>
      </c>
      <c r="D365" s="25">
        <f>IF(PaymentSchedule[[#This Row],[PMT NO]]&lt;&gt;"",IF(ROW()-ROW(PaymentSchedule[[#Headers],[BEGINNING BALANCE]])=1,LoanAmount,INDEX(PaymentSchedule[ENDING BALANCE],ROW()-ROW(PaymentSchedule[[#Headers],[BEGINNING BALANCE]])-1)),"")</f>
        <v>16003.542453332797</v>
      </c>
      <c r="E365" s="25">
        <f>IF(PaymentSchedule[[#This Row],[PMT NO]]&lt;&gt;"",ScheduledPayment,"")</f>
        <v>1498.8763128818807</v>
      </c>
      <c r="F36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65" s="25">
        <f>IF(PaymentSchedule[[#This Row],[PMT NO]]&lt;&gt;"",PaymentSchedule[[#This Row],[TOTAL PAYMENT]]-PaymentSchedule[[#This Row],[INTEREST]],"")</f>
        <v>1418.8586006152168</v>
      </c>
      <c r="I365" s="25">
        <f>IF(PaymentSchedule[[#This Row],[PMT NO]]&lt;&gt;"",PaymentSchedule[[#This Row],[BEGINNING BALANCE]]*(InterestRate/PaymentsPerYear),"")</f>
        <v>80.017712266663992</v>
      </c>
      <c r="J36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14584.683852717581</v>
      </c>
      <c r="K365" s="25">
        <f>IF(PaymentSchedule[[#This Row],[PMT NO]]&lt;&gt;"",SUM(INDEX(PaymentSchedule[INTEREST],1,1):PaymentSchedule[[#This Row],[INTEREST]]),"")</f>
        <v>289191.39336137596</v>
      </c>
    </row>
    <row r="366" spans="1:11" x14ac:dyDescent="0.2">
      <c r="A366" s="5"/>
      <c r="B366" s="26">
        <f>IF(LoanIsGood,IF(ROW()-ROW(PaymentSchedule[[#Headers],[PMT NO]])&gt;ScheduledNumberOfPayments,"",ROW()-ROW(PaymentSchedule[[#Headers],[PMT NO]])),"")</f>
        <v>351</v>
      </c>
      <c r="C366" s="24">
        <f>IF(PaymentSchedule[[#This Row],[PMT NO]]&lt;&gt;"",EOMONTH(LoanStartDate,ROW(PaymentSchedule[[#This Row],[PMT NO]])-ROW(PaymentSchedule[[#Headers],[PMT NO]])-2)+DAY(LoanStartDate),"")</f>
        <v>56735</v>
      </c>
      <c r="D366" s="25">
        <f>IF(PaymentSchedule[[#This Row],[PMT NO]]&lt;&gt;"",IF(ROW()-ROW(PaymentSchedule[[#Headers],[BEGINNING BALANCE]])=1,LoanAmount,INDEX(PaymentSchedule[ENDING BALANCE],ROW()-ROW(PaymentSchedule[[#Headers],[BEGINNING BALANCE]])-1)),"")</f>
        <v>14584.683852717581</v>
      </c>
      <c r="E366" s="25">
        <f>IF(PaymentSchedule[[#This Row],[PMT NO]]&lt;&gt;"",ScheduledPayment,"")</f>
        <v>1498.8763128818807</v>
      </c>
      <c r="F36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66" s="25">
        <f>IF(PaymentSchedule[[#This Row],[PMT NO]]&lt;&gt;"",PaymentSchedule[[#This Row],[TOTAL PAYMENT]]-PaymentSchedule[[#This Row],[INTEREST]],"")</f>
        <v>1425.9528936182928</v>
      </c>
      <c r="I366" s="25">
        <f>IF(PaymentSchedule[[#This Row],[PMT NO]]&lt;&gt;"",PaymentSchedule[[#This Row],[BEGINNING BALANCE]]*(InterestRate/PaymentsPerYear),"")</f>
        <v>72.923419263587903</v>
      </c>
      <c r="J36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13158.730959099288</v>
      </c>
      <c r="K366" s="25">
        <f>IF(PaymentSchedule[[#This Row],[PMT NO]]&lt;&gt;"",SUM(INDEX(PaymentSchedule[INTEREST],1,1):PaymentSchedule[[#This Row],[INTEREST]]),"")</f>
        <v>289264.31678063952</v>
      </c>
    </row>
    <row r="367" spans="1:11" x14ac:dyDescent="0.2">
      <c r="A367" s="5"/>
      <c r="B367" s="26">
        <f>IF(LoanIsGood,IF(ROW()-ROW(PaymentSchedule[[#Headers],[PMT NO]])&gt;ScheduledNumberOfPayments,"",ROW()-ROW(PaymentSchedule[[#Headers],[PMT NO]])),"")</f>
        <v>352</v>
      </c>
      <c r="C367" s="24">
        <f>IF(PaymentSchedule[[#This Row],[PMT NO]]&lt;&gt;"",EOMONTH(LoanStartDate,ROW(PaymentSchedule[[#This Row],[PMT NO]])-ROW(PaymentSchedule[[#Headers],[PMT NO]])-2)+DAY(LoanStartDate),"")</f>
        <v>56766</v>
      </c>
      <c r="D367" s="25">
        <f>IF(PaymentSchedule[[#This Row],[PMT NO]]&lt;&gt;"",IF(ROW()-ROW(PaymentSchedule[[#Headers],[BEGINNING BALANCE]])=1,LoanAmount,INDEX(PaymentSchedule[ENDING BALANCE],ROW()-ROW(PaymentSchedule[[#Headers],[BEGINNING BALANCE]])-1)),"")</f>
        <v>13158.730959099288</v>
      </c>
      <c r="E367" s="25">
        <f>IF(PaymentSchedule[[#This Row],[PMT NO]]&lt;&gt;"",ScheduledPayment,"")</f>
        <v>1498.8763128818807</v>
      </c>
      <c r="F36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67" s="25">
        <f>IF(PaymentSchedule[[#This Row],[PMT NO]]&lt;&gt;"",PaymentSchedule[[#This Row],[TOTAL PAYMENT]]-PaymentSchedule[[#This Row],[INTEREST]],"")</f>
        <v>1433.0826580863843</v>
      </c>
      <c r="I367" s="25">
        <f>IF(PaymentSchedule[[#This Row],[PMT NO]]&lt;&gt;"",PaymentSchedule[[#This Row],[BEGINNING BALANCE]]*(InterestRate/PaymentsPerYear),"")</f>
        <v>65.793654795496437</v>
      </c>
      <c r="J36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11725.648301012903</v>
      </c>
      <c r="K367" s="25">
        <f>IF(PaymentSchedule[[#This Row],[PMT NO]]&lt;&gt;"",SUM(INDEX(PaymentSchedule[INTEREST],1,1):PaymentSchedule[[#This Row],[INTEREST]]),"")</f>
        <v>289330.11043543502</v>
      </c>
    </row>
    <row r="368" spans="1:11" x14ac:dyDescent="0.2">
      <c r="A368" s="5"/>
      <c r="B368" s="26">
        <f>IF(LoanIsGood,IF(ROW()-ROW(PaymentSchedule[[#Headers],[PMT NO]])&gt;ScheduledNumberOfPayments,"",ROW()-ROW(PaymentSchedule[[#Headers],[PMT NO]])),"")</f>
        <v>353</v>
      </c>
      <c r="C368" s="24">
        <f>IF(PaymentSchedule[[#This Row],[PMT NO]]&lt;&gt;"",EOMONTH(LoanStartDate,ROW(PaymentSchedule[[#This Row],[PMT NO]])-ROW(PaymentSchedule[[#Headers],[PMT NO]])-2)+DAY(LoanStartDate),"")</f>
        <v>56796</v>
      </c>
      <c r="D368" s="25">
        <f>IF(PaymentSchedule[[#This Row],[PMT NO]]&lt;&gt;"",IF(ROW()-ROW(PaymentSchedule[[#Headers],[BEGINNING BALANCE]])=1,LoanAmount,INDEX(PaymentSchedule[ENDING BALANCE],ROW()-ROW(PaymentSchedule[[#Headers],[BEGINNING BALANCE]])-1)),"")</f>
        <v>11725.648301012903</v>
      </c>
      <c r="E368" s="25">
        <f>IF(PaymentSchedule[[#This Row],[PMT NO]]&lt;&gt;"",ScheduledPayment,"")</f>
        <v>1498.8763128818807</v>
      </c>
      <c r="F36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68" s="25">
        <f>IF(PaymentSchedule[[#This Row],[PMT NO]]&lt;&gt;"",PaymentSchedule[[#This Row],[TOTAL PAYMENT]]-PaymentSchedule[[#This Row],[INTEREST]],"")</f>
        <v>1440.2480713768161</v>
      </c>
      <c r="I368" s="25">
        <f>IF(PaymentSchedule[[#This Row],[PMT NO]]&lt;&gt;"",PaymentSchedule[[#This Row],[BEGINNING BALANCE]]*(InterestRate/PaymentsPerYear),"")</f>
        <v>58.628241505064516</v>
      </c>
      <c r="J36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10285.400229636087</v>
      </c>
      <c r="K368" s="25">
        <f>IF(PaymentSchedule[[#This Row],[PMT NO]]&lt;&gt;"",SUM(INDEX(PaymentSchedule[INTEREST],1,1):PaymentSchedule[[#This Row],[INTEREST]]),"")</f>
        <v>289388.73867694009</v>
      </c>
    </row>
    <row r="369" spans="1:11" x14ac:dyDescent="0.2">
      <c r="A369" s="5"/>
      <c r="B369" s="26">
        <f>IF(LoanIsGood,IF(ROW()-ROW(PaymentSchedule[[#Headers],[PMT NO]])&gt;ScheduledNumberOfPayments,"",ROW()-ROW(PaymentSchedule[[#Headers],[PMT NO]])),"")</f>
        <v>354</v>
      </c>
      <c r="C369" s="24">
        <f>IF(PaymentSchedule[[#This Row],[PMT NO]]&lt;&gt;"",EOMONTH(LoanStartDate,ROW(PaymentSchedule[[#This Row],[PMT NO]])-ROW(PaymentSchedule[[#Headers],[PMT NO]])-2)+DAY(LoanStartDate),"")</f>
        <v>56827</v>
      </c>
      <c r="D369" s="25">
        <f>IF(PaymentSchedule[[#This Row],[PMT NO]]&lt;&gt;"",IF(ROW()-ROW(PaymentSchedule[[#Headers],[BEGINNING BALANCE]])=1,LoanAmount,INDEX(PaymentSchedule[ENDING BALANCE],ROW()-ROW(PaymentSchedule[[#Headers],[BEGINNING BALANCE]])-1)),"")</f>
        <v>10285.400229636087</v>
      </c>
      <c r="E369" s="25">
        <f>IF(PaymentSchedule[[#This Row],[PMT NO]]&lt;&gt;"",ScheduledPayment,"")</f>
        <v>1498.8763128818807</v>
      </c>
      <c r="F36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69" s="25">
        <f>IF(PaymentSchedule[[#This Row],[PMT NO]]&lt;&gt;"",PaymentSchedule[[#This Row],[TOTAL PAYMENT]]-PaymentSchedule[[#This Row],[INTEREST]],"")</f>
        <v>1447.4493117337004</v>
      </c>
      <c r="I369" s="25">
        <f>IF(PaymentSchedule[[#This Row],[PMT NO]]&lt;&gt;"",PaymentSchedule[[#This Row],[BEGINNING BALANCE]]*(InterestRate/PaymentsPerYear),"")</f>
        <v>51.427001148180437</v>
      </c>
      <c r="J36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8837.9509179023862</v>
      </c>
      <c r="K369" s="25">
        <f>IF(PaymentSchedule[[#This Row],[PMT NO]]&lt;&gt;"",SUM(INDEX(PaymentSchedule[INTEREST],1,1):PaymentSchedule[[#This Row],[INTEREST]]),"")</f>
        <v>289440.16567808826</v>
      </c>
    </row>
    <row r="370" spans="1:11" x14ac:dyDescent="0.2">
      <c r="A370" s="5"/>
      <c r="B370" s="26">
        <f>IF(LoanIsGood,IF(ROW()-ROW(PaymentSchedule[[#Headers],[PMT NO]])&gt;ScheduledNumberOfPayments,"",ROW()-ROW(PaymentSchedule[[#Headers],[PMT NO]])),"")</f>
        <v>355</v>
      </c>
      <c r="C370" s="24">
        <f>IF(PaymentSchedule[[#This Row],[PMT NO]]&lt;&gt;"",EOMONTH(LoanStartDate,ROW(PaymentSchedule[[#This Row],[PMT NO]])-ROW(PaymentSchedule[[#Headers],[PMT NO]])-2)+DAY(LoanStartDate),"")</f>
        <v>56858</v>
      </c>
      <c r="D370" s="25">
        <f>IF(PaymentSchedule[[#This Row],[PMT NO]]&lt;&gt;"",IF(ROW()-ROW(PaymentSchedule[[#Headers],[BEGINNING BALANCE]])=1,LoanAmount,INDEX(PaymentSchedule[ENDING BALANCE],ROW()-ROW(PaymentSchedule[[#Headers],[BEGINNING BALANCE]])-1)),"")</f>
        <v>8837.9509179023862</v>
      </c>
      <c r="E370" s="25">
        <f>IF(PaymentSchedule[[#This Row],[PMT NO]]&lt;&gt;"",ScheduledPayment,"")</f>
        <v>1498.8763128818807</v>
      </c>
      <c r="F37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70" s="25">
        <f>IF(PaymentSchedule[[#This Row],[PMT NO]]&lt;&gt;"",PaymentSchedule[[#This Row],[TOTAL PAYMENT]]-PaymentSchedule[[#This Row],[INTEREST]],"")</f>
        <v>1454.6865582923688</v>
      </c>
      <c r="I370" s="25">
        <f>IF(PaymentSchedule[[#This Row],[PMT NO]]&lt;&gt;"",PaymentSchedule[[#This Row],[BEGINNING BALANCE]]*(InterestRate/PaymentsPerYear),"")</f>
        <v>44.189754589511935</v>
      </c>
      <c r="J37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7383.264359610017</v>
      </c>
      <c r="K370" s="25">
        <f>IF(PaymentSchedule[[#This Row],[PMT NO]]&lt;&gt;"",SUM(INDEX(PaymentSchedule[INTEREST],1,1):PaymentSchedule[[#This Row],[INTEREST]]),"")</f>
        <v>289484.35543267778</v>
      </c>
    </row>
    <row r="371" spans="1:11" x14ac:dyDescent="0.2">
      <c r="A371" s="5"/>
      <c r="B371" s="26">
        <f>IF(LoanIsGood,IF(ROW()-ROW(PaymentSchedule[[#Headers],[PMT NO]])&gt;ScheduledNumberOfPayments,"",ROW()-ROW(PaymentSchedule[[#Headers],[PMT NO]])),"")</f>
        <v>356</v>
      </c>
      <c r="C371" s="24">
        <f>IF(PaymentSchedule[[#This Row],[PMT NO]]&lt;&gt;"",EOMONTH(LoanStartDate,ROW(PaymentSchedule[[#This Row],[PMT NO]])-ROW(PaymentSchedule[[#Headers],[PMT NO]])-2)+DAY(LoanStartDate),"")</f>
        <v>56888</v>
      </c>
      <c r="D371" s="25">
        <f>IF(PaymentSchedule[[#This Row],[PMT NO]]&lt;&gt;"",IF(ROW()-ROW(PaymentSchedule[[#Headers],[BEGINNING BALANCE]])=1,LoanAmount,INDEX(PaymentSchedule[ENDING BALANCE],ROW()-ROW(PaymentSchedule[[#Headers],[BEGINNING BALANCE]])-1)),"")</f>
        <v>7383.264359610017</v>
      </c>
      <c r="E371" s="25">
        <f>IF(PaymentSchedule[[#This Row],[PMT NO]]&lt;&gt;"",ScheduledPayment,"")</f>
        <v>1498.8763128818807</v>
      </c>
      <c r="F37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71" s="25">
        <f>IF(PaymentSchedule[[#This Row],[PMT NO]]&lt;&gt;"",PaymentSchedule[[#This Row],[TOTAL PAYMENT]]-PaymentSchedule[[#This Row],[INTEREST]],"")</f>
        <v>1461.9599910838306</v>
      </c>
      <c r="I371" s="25">
        <f>IF(PaymentSchedule[[#This Row],[PMT NO]]&lt;&gt;"",PaymentSchedule[[#This Row],[BEGINNING BALANCE]]*(InterestRate/PaymentsPerYear),"")</f>
        <v>36.916321798050085</v>
      </c>
      <c r="J37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5921.3043685261864</v>
      </c>
      <c r="K371" s="25">
        <f>IF(PaymentSchedule[[#This Row],[PMT NO]]&lt;&gt;"",SUM(INDEX(PaymentSchedule[INTEREST],1,1):PaymentSchedule[[#This Row],[INTEREST]]),"")</f>
        <v>289521.27175447583</v>
      </c>
    </row>
    <row r="372" spans="1:11" x14ac:dyDescent="0.2">
      <c r="A372" s="5"/>
      <c r="B372" s="26">
        <f>IF(LoanIsGood,IF(ROW()-ROW(PaymentSchedule[[#Headers],[PMT NO]])&gt;ScheduledNumberOfPayments,"",ROW()-ROW(PaymentSchedule[[#Headers],[PMT NO]])),"")</f>
        <v>357</v>
      </c>
      <c r="C372" s="24">
        <f>IF(PaymentSchedule[[#This Row],[PMT NO]]&lt;&gt;"",EOMONTH(LoanStartDate,ROW(PaymentSchedule[[#This Row],[PMT NO]])-ROW(PaymentSchedule[[#Headers],[PMT NO]])-2)+DAY(LoanStartDate),"")</f>
        <v>56919</v>
      </c>
      <c r="D372" s="25">
        <f>IF(PaymentSchedule[[#This Row],[PMT NO]]&lt;&gt;"",IF(ROW()-ROW(PaymentSchedule[[#Headers],[BEGINNING BALANCE]])=1,LoanAmount,INDEX(PaymentSchedule[ENDING BALANCE],ROW()-ROW(PaymentSchedule[[#Headers],[BEGINNING BALANCE]])-1)),"")</f>
        <v>5921.3043685261864</v>
      </c>
      <c r="E372" s="25">
        <f>IF(PaymentSchedule[[#This Row],[PMT NO]]&lt;&gt;"",ScheduledPayment,"")</f>
        <v>1498.8763128818807</v>
      </c>
      <c r="F37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72" s="25">
        <f>IF(PaymentSchedule[[#This Row],[PMT NO]]&lt;&gt;"",PaymentSchedule[[#This Row],[TOTAL PAYMENT]]-PaymentSchedule[[#This Row],[INTEREST]],"")</f>
        <v>1469.2697910392499</v>
      </c>
      <c r="I372" s="25">
        <f>IF(PaymentSchedule[[#This Row],[PMT NO]]&lt;&gt;"",PaymentSchedule[[#This Row],[BEGINNING BALANCE]]*(InterestRate/PaymentsPerYear),"")</f>
        <v>29.606521842630933</v>
      </c>
      <c r="J37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4452.0345774869365</v>
      </c>
      <c r="K372" s="25">
        <f>IF(PaymentSchedule[[#This Row],[PMT NO]]&lt;&gt;"",SUM(INDEX(PaymentSchedule[INTEREST],1,1):PaymentSchedule[[#This Row],[INTEREST]]),"")</f>
        <v>289550.87827631849</v>
      </c>
    </row>
    <row r="373" spans="1:11" x14ac:dyDescent="0.2">
      <c r="A373" s="5"/>
      <c r="B373" s="26">
        <f>IF(LoanIsGood,IF(ROW()-ROW(PaymentSchedule[[#Headers],[PMT NO]])&gt;ScheduledNumberOfPayments,"",ROW()-ROW(PaymentSchedule[[#Headers],[PMT NO]])),"")</f>
        <v>358</v>
      </c>
      <c r="C373" s="24">
        <f>IF(PaymentSchedule[[#This Row],[PMT NO]]&lt;&gt;"",EOMONTH(LoanStartDate,ROW(PaymentSchedule[[#This Row],[PMT NO]])-ROW(PaymentSchedule[[#Headers],[PMT NO]])-2)+DAY(LoanStartDate),"")</f>
        <v>56949</v>
      </c>
      <c r="D373" s="25">
        <f>IF(PaymentSchedule[[#This Row],[PMT NO]]&lt;&gt;"",IF(ROW()-ROW(PaymentSchedule[[#Headers],[BEGINNING BALANCE]])=1,LoanAmount,INDEX(PaymentSchedule[ENDING BALANCE],ROW()-ROW(PaymentSchedule[[#Headers],[BEGINNING BALANCE]])-1)),"")</f>
        <v>4452.0345774869365</v>
      </c>
      <c r="E373" s="25">
        <f>IF(PaymentSchedule[[#This Row],[PMT NO]]&lt;&gt;"",ScheduledPayment,"")</f>
        <v>1498.8763128818807</v>
      </c>
      <c r="F37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73" s="25">
        <f>IF(PaymentSchedule[[#This Row],[PMT NO]]&lt;&gt;"",PaymentSchedule[[#This Row],[TOTAL PAYMENT]]-PaymentSchedule[[#This Row],[INTEREST]],"")</f>
        <v>1476.616139994446</v>
      </c>
      <c r="I373" s="25">
        <f>IF(PaymentSchedule[[#This Row],[PMT NO]]&lt;&gt;"",PaymentSchedule[[#This Row],[BEGINNING BALANCE]]*(InterestRate/PaymentsPerYear),"")</f>
        <v>22.260172887434685</v>
      </c>
      <c r="J37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2975.4184374924907</v>
      </c>
      <c r="K373" s="25">
        <f>IF(PaymentSchedule[[#This Row],[PMT NO]]&lt;&gt;"",SUM(INDEX(PaymentSchedule[INTEREST],1,1):PaymentSchedule[[#This Row],[INTEREST]]),"")</f>
        <v>289573.1384492059</v>
      </c>
    </row>
    <row r="374" spans="1:11" x14ac:dyDescent="0.2">
      <c r="A374" s="5"/>
      <c r="B374" s="26">
        <f>IF(LoanIsGood,IF(ROW()-ROW(PaymentSchedule[[#Headers],[PMT NO]])&gt;ScheduledNumberOfPayments,"",ROW()-ROW(PaymentSchedule[[#Headers],[PMT NO]])),"")</f>
        <v>359</v>
      </c>
      <c r="C374" s="24">
        <f>IF(PaymentSchedule[[#This Row],[PMT NO]]&lt;&gt;"",EOMONTH(LoanStartDate,ROW(PaymentSchedule[[#This Row],[PMT NO]])-ROW(PaymentSchedule[[#Headers],[PMT NO]])-2)+DAY(LoanStartDate),"")</f>
        <v>56980</v>
      </c>
      <c r="D374" s="25">
        <f>IF(PaymentSchedule[[#This Row],[PMT NO]]&lt;&gt;"",IF(ROW()-ROW(PaymentSchedule[[#Headers],[BEGINNING BALANCE]])=1,LoanAmount,INDEX(PaymentSchedule[ENDING BALANCE],ROW()-ROW(PaymentSchedule[[#Headers],[BEGINNING BALANCE]])-1)),"")</f>
        <v>2975.4184374924907</v>
      </c>
      <c r="E374" s="25">
        <f>IF(PaymentSchedule[[#This Row],[PMT NO]]&lt;&gt;"",ScheduledPayment,"")</f>
        <v>1498.8763128818807</v>
      </c>
      <c r="F37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1498.8763128818807</v>
      </c>
      <c r="H374" s="25">
        <f>IF(PaymentSchedule[[#This Row],[PMT NO]]&lt;&gt;"",PaymentSchedule[[#This Row],[TOTAL PAYMENT]]-PaymentSchedule[[#This Row],[INTEREST]],"")</f>
        <v>1483.9992206944182</v>
      </c>
      <c r="I374" s="25">
        <f>IF(PaymentSchedule[[#This Row],[PMT NO]]&lt;&gt;"",PaymentSchedule[[#This Row],[BEGINNING BALANCE]]*(InterestRate/PaymentsPerYear),"")</f>
        <v>14.877092187462454</v>
      </c>
      <c r="J37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1491.4192167980725</v>
      </c>
      <c r="K374" s="25">
        <f>IF(PaymentSchedule[[#This Row],[PMT NO]]&lt;&gt;"",SUM(INDEX(PaymentSchedule[INTEREST],1,1):PaymentSchedule[[#This Row],[INTEREST]]),"")</f>
        <v>289588.01554139337</v>
      </c>
    </row>
    <row r="375" spans="1:11" x14ac:dyDescent="0.2">
      <c r="A375" s="5"/>
      <c r="B375" s="26">
        <f>IF(LoanIsGood,IF(ROW()-ROW(PaymentSchedule[[#Headers],[PMT NO]])&gt;ScheduledNumberOfPayments,"",ROW()-ROW(PaymentSchedule[[#Headers],[PMT NO]])),"")</f>
        <v>360</v>
      </c>
      <c r="C375" s="24">
        <f>IF(PaymentSchedule[[#This Row],[PMT NO]]&lt;&gt;"",EOMONTH(LoanStartDate,ROW(PaymentSchedule[[#This Row],[PMT NO]])-ROW(PaymentSchedule[[#Headers],[PMT NO]])-2)+DAY(LoanStartDate),"")</f>
        <v>57011</v>
      </c>
      <c r="D375" s="25">
        <f>IF(PaymentSchedule[[#This Row],[PMT NO]]&lt;&gt;"",IF(ROW()-ROW(PaymentSchedule[[#Headers],[BEGINNING BALANCE]])=1,LoanAmount,INDEX(PaymentSchedule[ENDING BALANCE],ROW()-ROW(PaymentSchedule[[#Headers],[BEGINNING BALANCE]])-1)),"")</f>
        <v>1491.4192167980725</v>
      </c>
      <c r="E375" s="25">
        <f>IF(PaymentSchedule[[#This Row],[PMT NO]]&lt;&gt;"",ScheduledPayment,"")</f>
        <v>1498.8763128818807</v>
      </c>
      <c r="F37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1491.4192167980725</v>
      </c>
      <c r="H375" s="25">
        <f>IF(PaymentSchedule[[#This Row],[PMT NO]]&lt;&gt;"",PaymentSchedule[[#This Row],[TOTAL PAYMENT]]-PaymentSchedule[[#This Row],[INTEREST]],"")</f>
        <v>1483.9621207140822</v>
      </c>
      <c r="I375" s="25">
        <f>IF(PaymentSchedule[[#This Row],[PMT NO]]&lt;&gt;"",PaymentSchedule[[#This Row],[BEGINNING BALANCE]]*(InterestRate/PaymentsPerYear),"")</f>
        <v>7.4570960839903631</v>
      </c>
      <c r="J37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75" s="25">
        <f>IF(PaymentSchedule[[#This Row],[PMT NO]]&lt;&gt;"",SUM(INDEX(PaymentSchedule[INTEREST],1,1):PaymentSchedule[[#This Row],[INTEREST]]),"")</f>
        <v>289595.47263747733</v>
      </c>
    </row>
    <row r="376" spans="1:1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</row>
    <row r="377" spans="1:1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</row>
  </sheetData>
  <mergeCells count="16">
    <mergeCell ref="B2:E2"/>
    <mergeCell ref="B3:E3"/>
    <mergeCell ref="B5:E5"/>
    <mergeCell ref="B4:K4"/>
    <mergeCell ref="C13:D13"/>
    <mergeCell ref="G7:H7"/>
    <mergeCell ref="G8:H8"/>
    <mergeCell ref="G9:H9"/>
    <mergeCell ref="G10:H10"/>
    <mergeCell ref="G11:H11"/>
    <mergeCell ref="H13:I13"/>
    <mergeCell ref="C7:D7"/>
    <mergeCell ref="C9:D9"/>
    <mergeCell ref="C10:D10"/>
    <mergeCell ref="C11:D11"/>
    <mergeCell ref="G12:H12"/>
  </mergeCells>
  <conditionalFormatting sqref="B16:K375">
    <cfRule type="expression" dxfId="0" priority="1">
      <formula>($B16="")+(($D16=0)*($F16=0))</formula>
    </cfRule>
  </conditionalFormatting>
  <dataValidations count="26">
    <dataValidation allowBlank="1" showInputMessage="1" showErrorMessage="1" prompt="Enter Loan Amount in this cell" sqref="E7" xr:uid="{00000000-0002-0000-0000-000000000000}"/>
    <dataValidation allowBlank="1" showInputMessage="1" showErrorMessage="1" prompt="Enter interest rate to be paid annually in this cell" sqref="E8" xr:uid="{00000000-0002-0000-0000-000001000000}"/>
    <dataValidation allowBlank="1" showInputMessage="1" showErrorMessage="1" prompt="Enter loan period in years in this cell" sqref="E9" xr:uid="{00000000-0002-0000-0000-000002000000}"/>
    <dataValidation allowBlank="1" showInputMessage="1" showErrorMessage="1" prompt="Enter the number of payments to be made in a year in this cell" sqref="E10" xr:uid="{00000000-0002-0000-0000-000003000000}"/>
    <dataValidation allowBlank="1" showInputMessage="1" showErrorMessage="1" prompt="Enter the start date of loan in this cell" sqref="E11" xr:uid="{00000000-0002-0000-0000-000004000000}"/>
    <dataValidation allowBlank="1" showInputMessage="1" showErrorMessage="1" prompt="Enter the amount of extra payment in this cell" sqref="E13" xr:uid="{00000000-0002-0000-0000-000005000000}"/>
    <dataValidation allowBlank="1" showInputMessage="1" showErrorMessage="1" prompt="Automatically calculated total interest" sqref="I12" xr:uid="{00000000-0002-0000-0000-000006000000}"/>
    <dataValidation allowBlank="1" showInputMessage="1" showErrorMessage="1" prompt="Automatically updated scheduled payment amount" sqref="I7" xr:uid="{00000000-0002-0000-0000-000007000000}"/>
    <dataValidation allowBlank="1" showInputMessage="1" showErrorMessage="1" prompt="Automatically updated scheduled number of payments" sqref="I8" xr:uid="{00000000-0002-0000-0000-000008000000}"/>
    <dataValidation allowBlank="1" showInputMessage="1" showErrorMessage="1" prompt="Automatically updated actual number of payments" sqref="I9" xr:uid="{00000000-0002-0000-0000-000009000000}"/>
    <dataValidation allowBlank="1" showInputMessage="1" showErrorMessage="1" prompt="This workbook produces a loan amortization schedule that calculates total interest and total payments &amp; includes the option for extra payments" sqref="A5" xr:uid="{00000000-0002-0000-0000-00000A000000}"/>
    <dataValidation allowBlank="1" showInputMessage="1" showErrorMessage="1" prompt="Enter loan values in cells E3 to E7 and E9. Description of each loan value is in column C. Payment Schedule table starting in cell B11 will automatically update" sqref="C6" xr:uid="{00000000-0002-0000-0000-00000B000000}"/>
    <dataValidation allowBlank="1" showInputMessage="1" showErrorMessage="1" prompt="Loan Summary fields from I3 to I7 are automatically adjusted based on the values entered. Enter the Lender's name in I9" sqref="G6" xr:uid="{00000000-0002-0000-0000-00000C000000}"/>
    <dataValidation allowBlank="1" showInputMessage="1" showErrorMessage="1" prompt="Worksheet title is in this cell. Enter loan values in cells E3 to E7 &amp; extra payments in cell E9, loan summary in column I &amp; Payment Schedule table will automatically update" sqref="B3:B5" xr:uid="{00000000-0002-0000-0000-00000D000000}"/>
    <dataValidation allowBlank="1" showInputMessage="1" showErrorMessage="1" prompt="Automatically updated total early payments" sqref="I10:I11" xr:uid="{00000000-0002-0000-0000-00000E000000}"/>
    <dataValidation allowBlank="1" showInputMessage="1" showErrorMessage="1" prompt="Payment number is automatically updated in this column" sqref="B15" xr:uid="{00000000-0002-0000-0000-00000F000000}"/>
    <dataValidation allowBlank="1" showInputMessage="1" showErrorMessage="1" prompt="Payment date is automatically updated in this column" sqref="C15" xr:uid="{00000000-0002-0000-0000-000010000000}"/>
    <dataValidation allowBlank="1" showInputMessage="1" showErrorMessage="1" prompt="Beginning balance is automatically updated in this column" sqref="D15" xr:uid="{00000000-0002-0000-0000-000011000000}"/>
    <dataValidation allowBlank="1" showInputMessage="1" showErrorMessage="1" prompt="Scheduled payment is automatically updated in this column" sqref="E15" xr:uid="{00000000-0002-0000-0000-000012000000}"/>
    <dataValidation allowBlank="1" showInputMessage="1" showErrorMessage="1" prompt="Extra payment is automatically updated in this column" sqref="F15" xr:uid="{00000000-0002-0000-0000-000013000000}"/>
    <dataValidation allowBlank="1" showInputMessage="1" showErrorMessage="1" prompt="Total payment is automatically updated in this column" sqref="G15" xr:uid="{00000000-0002-0000-0000-000014000000}"/>
    <dataValidation allowBlank="1" showInputMessage="1" showErrorMessage="1" prompt="Principal is automatically updated in this column" sqref="H15" xr:uid="{00000000-0002-0000-0000-000015000000}"/>
    <dataValidation allowBlank="1" showInputMessage="1" showErrorMessage="1" prompt="Interest is automatically updated in this column" sqref="I15" xr:uid="{00000000-0002-0000-0000-000016000000}"/>
    <dataValidation allowBlank="1" showInputMessage="1" showErrorMessage="1" prompt="Ending balance is automatically updated in this column" sqref="J15" xr:uid="{00000000-0002-0000-0000-000017000000}"/>
    <dataValidation allowBlank="1" showInputMessage="1" showErrorMessage="1" prompt="Cumulative interest is automatically updated in this column" sqref="K15" xr:uid="{00000000-0002-0000-0000-000018000000}"/>
    <dataValidation allowBlank="1" showInputMessage="1" showErrorMessage="1" prompt="Enter the name of the lender in this cell" sqref="H13:I13" xr:uid="{00000000-0002-0000-0000-000019000000}"/>
  </dataValidations>
  <hyperlinks>
    <hyperlink ref="D8" r:id="rId1" xr:uid="{AE0F5BA1-7A24-411E-A0AE-F1949CB97428}"/>
    <hyperlink ref="B5:E5" r:id="rId2" display="Calculate your monthly principal and interest payments or plan for the future. Add extra monthly payments to visualize your total interest savings and discover how quickly you can achieve a debt-free home.  Learn more about GICU mortgages or connect with an expert at gicu.org/mortgage." xr:uid="{B3E93D81-1DDC-4754-9E01-BE20BF08D23D}"/>
  </hyperlinks>
  <printOptions horizontalCentered="1"/>
  <pageMargins left="0.4" right="0.4" top="0.4" bottom="0.5" header="0.3" footer="0.3"/>
  <pageSetup scale="79" fitToHeight="0" orientation="landscape" r:id="rId3"/>
  <headerFooter differentFirst="1">
    <oddFooter>Page &amp;P of &amp;N</oddFooter>
  </headerFooter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Excel Amortization Schedule</vt:lpstr>
      <vt:lpstr>ColumnTitle1</vt:lpstr>
      <vt:lpstr>End_Bal</vt:lpstr>
      <vt:lpstr>ExtraPayments</vt:lpstr>
      <vt:lpstr>InterestRate</vt:lpstr>
      <vt:lpstr>LenderName</vt:lpstr>
      <vt:lpstr>LoanAmount</vt:lpstr>
      <vt:lpstr>LoanPeriod</vt:lpstr>
      <vt:lpstr>LoanStartDate</vt:lpstr>
      <vt:lpstr>PaymentsPerYear</vt:lpstr>
      <vt:lpstr>'Excel Amortization Schedule'!Print_Titles</vt:lpstr>
      <vt:lpstr>RowTitleRegion1..E9</vt:lpstr>
      <vt:lpstr>RowTitleRegion2..I7</vt:lpstr>
      <vt:lpstr>RowTitleRegion3..E9</vt:lpstr>
      <vt:lpstr>RowTitleRegion4..H9</vt:lpstr>
      <vt:lpstr>ScheduledNumberOfPayments</vt:lpstr>
      <vt:lpstr>ScheduledPayment</vt:lpstr>
    </vt:vector>
  </TitlesOfParts>
  <Company>MortgageCalculator.org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Excel Mortgage Calculator With Extra Payments</dc:title>
  <dc:subject>Calculate mortgage payments quickly and easily. Includes extra payments option.</dc:subject>
  <dc:creator>MortgageCalculator.org</dc:creator>
  <cp:keywords>mortgage; home loans; amortization</cp:keywords>
  <dc:description>web-ready Excel template to calculate montly mortgage payments with amortization schedule and extra payments.</dc:description>
  <cp:lastModifiedBy>Alison Weidemann</cp:lastModifiedBy>
  <cp:revision>1</cp:revision>
  <dcterms:created xsi:type="dcterms:W3CDTF">2016-12-02T10:43:28Z</dcterms:created>
  <dcterms:modified xsi:type="dcterms:W3CDTF">2026-03-27T14:16:50Z</dcterms:modified>
  <cp:category>mortgage;home loans;amortization</cp:category>
  <cp:version>1.0</cp:version>
</cp:coreProperties>
</file>